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8E279B44-BB0C-496F-B929-A3047A15C487}" xr6:coauthVersionLast="47" xr6:coauthVersionMax="47" xr10:uidLastSave="{00000000-0000-0000-0000-000000000000}"/>
  <workbookProtection workbookAlgorithmName="SHA-512" workbookHashValue="da/kKyN3RXrK1tSMyqnmkhtwCTKlAiDLi/q62z47hKtnpoXqE1Dsq6BDrnQHhw0lRigUPku/cD9IEARXf1VGKg==" workbookSaltValue="LqlO2sFUGle2h13JBqViIg==" workbookSpinCount="100000" lockStructure="1"/>
  <bookViews>
    <workbookView xWindow="-120" yWindow="-120" windowWidth="29040" windowHeight="15840" xr2:uid="{5F939F0E-B7C8-4EE0-A5CF-22394BFDF32C}"/>
  </bookViews>
  <sheets>
    <sheet name="ZU rozp. r. 2024 a RO RM 1 - 25" sheetId="1" r:id="rId1"/>
  </sheets>
  <definedNames>
    <definedName name="__DdeLink__9289_5144441" localSheetId="0">'ZU rozp. r. 2024 a RO RM 1 - 25'!#REF!</definedName>
    <definedName name="_xlnm.Print_Titles" localSheetId="0">'ZU rozp. r. 2024 a RO RM 1 - 25'!$1:$2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E44" i="1" s="1"/>
  <c r="D6" i="1"/>
  <c r="D286" i="1"/>
  <c r="D284" i="1" s="1"/>
  <c r="D268" i="1"/>
  <c r="D240" i="1"/>
  <c r="D237" i="1" s="1"/>
  <c r="D230" i="1"/>
  <c r="E230" i="1" s="1"/>
  <c r="D210" i="1"/>
  <c r="D184" i="1"/>
  <c r="E184" i="1" s="1"/>
  <c r="D137" i="1"/>
  <c r="E137" i="1" s="1"/>
  <c r="D143" i="1"/>
  <c r="D45" i="1"/>
  <c r="E45" i="1" s="1"/>
  <c r="E24" i="1"/>
  <c r="D24" i="1"/>
  <c r="C24" i="1"/>
  <c r="E26" i="1"/>
  <c r="E27" i="1"/>
  <c r="D26" i="1"/>
  <c r="D28" i="1"/>
  <c r="D248" i="1"/>
  <c r="D246" i="1" s="1"/>
  <c r="D125" i="1"/>
  <c r="E125" i="1" s="1"/>
  <c r="D53" i="1"/>
  <c r="D81" i="1"/>
  <c r="E81" i="1" s="1"/>
  <c r="D80" i="1"/>
  <c r="E80" i="1" s="1"/>
  <c r="D41" i="1"/>
  <c r="E41" i="1" s="1"/>
  <c r="D36" i="1"/>
  <c r="E36" i="1" s="1"/>
  <c r="D27" i="1"/>
  <c r="D12" i="1"/>
  <c r="E12" i="1" s="1"/>
  <c r="D8" i="1"/>
  <c r="E8" i="1" s="1"/>
  <c r="E6" i="1"/>
  <c r="D307" i="1"/>
  <c r="C307" i="1"/>
  <c r="E307" i="1" s="1"/>
  <c r="E306" i="1"/>
  <c r="D302" i="1"/>
  <c r="C302" i="1"/>
  <c r="E301" i="1"/>
  <c r="E300" i="1"/>
  <c r="E299" i="1"/>
  <c r="E298" i="1"/>
  <c r="E297" i="1"/>
  <c r="E296" i="1"/>
  <c r="E295" i="1"/>
  <c r="E290" i="1"/>
  <c r="E289" i="1"/>
  <c r="D287" i="1"/>
  <c r="C287" i="1"/>
  <c r="E287" i="1" s="1"/>
  <c r="C284" i="1"/>
  <c r="E283" i="1"/>
  <c r="D281" i="1"/>
  <c r="C281" i="1"/>
  <c r="E281" i="1" s="1"/>
  <c r="E280" i="1"/>
  <c r="E279" i="1"/>
  <c r="E278" i="1"/>
  <c r="E277" i="1"/>
  <c r="E276" i="1"/>
  <c r="D275" i="1"/>
  <c r="D272" i="1" s="1"/>
  <c r="E274" i="1"/>
  <c r="C272" i="1"/>
  <c r="E271" i="1"/>
  <c r="E270" i="1"/>
  <c r="E269" i="1"/>
  <c r="E268" i="1"/>
  <c r="C266" i="1"/>
  <c r="E265" i="1"/>
  <c r="E264" i="1"/>
  <c r="D262" i="1"/>
  <c r="C262" i="1"/>
  <c r="E262" i="1" s="1"/>
  <c r="E261" i="1"/>
  <c r="E260" i="1"/>
  <c r="E259" i="1"/>
  <c r="E258" i="1"/>
  <c r="E257" i="1"/>
  <c r="E256" i="1"/>
  <c r="D254" i="1"/>
  <c r="C254" i="1"/>
  <c r="E253" i="1"/>
  <c r="E252" i="1"/>
  <c r="D250" i="1"/>
  <c r="C250" i="1"/>
  <c r="E250" i="1" s="1"/>
  <c r="E249" i="1"/>
  <c r="C246" i="1"/>
  <c r="E245" i="1"/>
  <c r="E244" i="1"/>
  <c r="D242" i="1"/>
  <c r="C242" i="1"/>
  <c r="E242" i="1" s="1"/>
  <c r="E241" i="1"/>
  <c r="E239" i="1"/>
  <c r="C237" i="1"/>
  <c r="E236" i="1"/>
  <c r="E235" i="1"/>
  <c r="E234" i="1"/>
  <c r="E233" i="1"/>
  <c r="E232" i="1"/>
  <c r="E231" i="1"/>
  <c r="E229" i="1"/>
  <c r="C227" i="1"/>
  <c r="E226" i="1"/>
  <c r="E225" i="1"/>
  <c r="D224" i="1"/>
  <c r="E224" i="1" s="1"/>
  <c r="C222" i="1"/>
  <c r="E221" i="1"/>
  <c r="D219" i="1"/>
  <c r="C219" i="1"/>
  <c r="E219" i="1" s="1"/>
  <c r="E215" i="1"/>
  <c r="E214" i="1"/>
  <c r="E213" i="1"/>
  <c r="D211" i="1"/>
  <c r="C211" i="1"/>
  <c r="E210" i="1"/>
  <c r="E209" i="1"/>
  <c r="C207" i="1"/>
  <c r="E206" i="1"/>
  <c r="E205" i="1"/>
  <c r="D203" i="1"/>
  <c r="C203" i="1"/>
  <c r="E203" i="1" s="1"/>
  <c r="D202" i="1"/>
  <c r="E202" i="1" s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C185" i="1"/>
  <c r="D182" i="1"/>
  <c r="C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D144" i="1"/>
  <c r="C144" i="1"/>
  <c r="E142" i="1"/>
  <c r="E141" i="1"/>
  <c r="E140" i="1"/>
  <c r="E139" i="1"/>
  <c r="E138" i="1"/>
  <c r="C135" i="1"/>
  <c r="E134" i="1"/>
  <c r="E133" i="1"/>
  <c r="E132" i="1"/>
  <c r="E131" i="1"/>
  <c r="E130" i="1"/>
  <c r="E129" i="1"/>
  <c r="E128" i="1"/>
  <c r="E127" i="1"/>
  <c r="E126" i="1"/>
  <c r="C123" i="1"/>
  <c r="D122" i="1"/>
  <c r="E122" i="1" s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D99" i="1"/>
  <c r="E99" i="1" s="1"/>
  <c r="D98" i="1"/>
  <c r="E98" i="1" s="1"/>
  <c r="D97" i="1"/>
  <c r="E97" i="1" s="1"/>
  <c r="D96" i="1"/>
  <c r="E96" i="1" s="1"/>
  <c r="D95" i="1"/>
  <c r="E95" i="1" s="1"/>
  <c r="D94" i="1"/>
  <c r="E94" i="1" s="1"/>
  <c r="D93" i="1"/>
  <c r="E93" i="1" s="1"/>
  <c r="D92" i="1"/>
  <c r="E92" i="1" s="1"/>
  <c r="D91" i="1"/>
  <c r="E91" i="1" s="1"/>
  <c r="D90" i="1"/>
  <c r="E90" i="1" s="1"/>
  <c r="D89" i="1"/>
  <c r="E89" i="1" s="1"/>
  <c r="D88" i="1"/>
  <c r="E88" i="1" s="1"/>
  <c r="D87" i="1"/>
  <c r="E86" i="1"/>
  <c r="E85" i="1"/>
  <c r="E84" i="1"/>
  <c r="E83" i="1"/>
  <c r="E82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C51" i="1"/>
  <c r="E50" i="1"/>
  <c r="E49" i="1"/>
  <c r="E48" i="1"/>
  <c r="D46" i="1"/>
  <c r="C46" i="1"/>
  <c r="E46" i="1" s="1"/>
  <c r="C42" i="1"/>
  <c r="E40" i="1"/>
  <c r="E39" i="1"/>
  <c r="E38" i="1"/>
  <c r="E37" i="1"/>
  <c r="C34" i="1"/>
  <c r="D33" i="1"/>
  <c r="E33" i="1" s="1"/>
  <c r="E32" i="1"/>
  <c r="E31" i="1"/>
  <c r="C29" i="1"/>
  <c r="C20" i="1"/>
  <c r="E19" i="1"/>
  <c r="E18" i="1"/>
  <c r="E17" i="1"/>
  <c r="E16" i="1"/>
  <c r="E15" i="1"/>
  <c r="E14" i="1"/>
  <c r="E13" i="1"/>
  <c r="C9" i="1"/>
  <c r="E7" i="1"/>
  <c r="E5" i="1"/>
  <c r="D227" i="1" l="1"/>
  <c r="E227" i="1" s="1"/>
  <c r="D135" i="1"/>
  <c r="E143" i="1"/>
  <c r="E135" i="1"/>
  <c r="D42" i="1"/>
  <c r="E42" i="1" s="1"/>
  <c r="D123" i="1"/>
  <c r="E123" i="1" s="1"/>
  <c r="E211" i="1"/>
  <c r="D266" i="1"/>
  <c r="D9" i="1"/>
  <c r="E9" i="1" s="1"/>
  <c r="C21" i="1"/>
  <c r="D34" i="1"/>
  <c r="E28" i="1"/>
  <c r="E246" i="1"/>
  <c r="E284" i="1"/>
  <c r="E272" i="1"/>
  <c r="D51" i="1"/>
  <c r="E51" i="1" s="1"/>
  <c r="E254" i="1"/>
  <c r="E34" i="1"/>
  <c r="E275" i="1"/>
  <c r="E87" i="1"/>
  <c r="E144" i="1"/>
  <c r="E237" i="1"/>
  <c r="E266" i="1"/>
  <c r="C216" i="1"/>
  <c r="E182" i="1"/>
  <c r="D222" i="1"/>
  <c r="D291" i="1" s="1"/>
  <c r="E302" i="1"/>
  <c r="D20" i="1"/>
  <c r="E20" i="1" s="1"/>
  <c r="C291" i="1"/>
  <c r="E248" i="1"/>
  <c r="E286" i="1"/>
  <c r="D185" i="1"/>
  <c r="E185" i="1" s="1"/>
  <c r="E240" i="1"/>
  <c r="D29" i="1"/>
  <c r="E29" i="1" s="1"/>
  <c r="D207" i="1"/>
  <c r="E207" i="1" s="1"/>
  <c r="D21" i="1" l="1"/>
  <c r="E21" i="1" s="1"/>
  <c r="C292" i="1"/>
  <c r="C303" i="1" s="1"/>
  <c r="E222" i="1"/>
  <c r="D216" i="1"/>
  <c r="D292" i="1" s="1"/>
  <c r="D303" i="1" s="1"/>
  <c r="E291" i="1"/>
  <c r="E303" i="1" l="1"/>
  <c r="E292" i="1"/>
  <c r="E216" i="1"/>
</calcChain>
</file>

<file path=xl/sharedStrings.xml><?xml version="1.0" encoding="utf-8"?>
<sst xmlns="http://schemas.openxmlformats.org/spreadsheetml/2006/main" count="434" uniqueCount="278">
  <si>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</si>
  <si>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</si>
  <si>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</si>
  <si>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</si>
  <si>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</si>
  <si>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</si>
  <si>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</si>
  <si>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</si>
  <si>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</si>
  <si>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</si>
  <si>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</si>
  <si>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</si>
  <si>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</si>
  <si>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</si>
  <si>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</si>
  <si>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</si>
  <si>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</si>
  <si>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</si>
  <si>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</si>
  <si>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</si>
  <si>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</si>
  <si>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</si>
  <si>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</si>
  <si>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</si>
  <si>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</si>
  <si>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</si>
  <si>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</si>
  <si>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</si>
  <si>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</si>
  <si>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</si>
  <si>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</si>
  <si>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</si>
  <si>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</si>
  <si>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</si>
  <si>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</si>
  <si>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</si>
  <si>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</si>
  <si>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</si>
  <si>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</si>
  <si>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</si>
  <si>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</si>
  <si>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</si>
  <si>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</si>
  <si>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</si>
  <si>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</si>
  <si>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</si>
  <si>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</si>
  <si>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</si>
  <si>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</si>
  <si>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</si>
  <si>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</si>
  <si>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</si>
  <si>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</si>
  <si>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</si>
  <si>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</si>
  <si>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</si>
  <si>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</si>
  <si>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</si>
  <si>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</si>
  <si>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</si>
  <si>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</si>
  <si>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</si>
  <si>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</si>
  <si>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</si>
  <si>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</si>
  <si>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</si>
  <si>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</si>
  <si>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</si>
  <si>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</si>
  <si>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</si>
  <si>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</si>
  <si>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</si>
  <si>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</si>
  <si>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</si>
  <si>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</si>
  <si>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</si>
  <si>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</si>
  <si>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</si>
  <si>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</si>
  <si>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</si>
  <si>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</si>
  <si>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</si>
  <si>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</si>
  <si>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</si>
  <si>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</si>
  <si>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</si>
  <si>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</si>
  <si>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</si>
  <si>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</si>
  <si>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</si>
  <si>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</si>
  <si>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</si>
  <si>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</si>
  <si>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</si>
  <si>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</si>
  <si>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</si>
  <si>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</si>
  <si>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</si>
  <si>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</si>
  <si>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</si>
  <si>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</si>
  <si>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</si>
  <si>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</si>
  <si>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</si>
  <si>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</si>
  <si>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</si>
  <si>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</si>
  <si>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</si>
  <si>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</si>
  <si>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</si>
  <si>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</si>
  <si>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</si>
  <si>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</si>
  <si>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</si>
  <si>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</si>
  <si>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</si>
  <si>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</si>
  <si>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</si>
  <si>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</si>
  <si>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</si>
  <si>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</si>
  <si>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</si>
  <si>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</si>
  <si>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</si>
  <si>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</si>
  <si>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</si>
  <si>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</si>
  <si>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</si>
  <si>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</si>
  <si>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</si>
  <si>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</si>
  <si>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</si>
  <si>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</si>
  <si>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</si>
  <si>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</si>
  <si>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</si>
  <si>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</si>
  <si>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</si>
  <si>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</si>
  <si>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</si>
  <si>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</si>
  <si>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</si>
  <si>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</si>
  <si>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</si>
  <si>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</si>
  <si>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</si>
  <si>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</si>
  <si>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</si>
  <si>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</si>
  <si>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projektů v oblasti zdravotnictví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</si>
  <si>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</si>
  <si>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</si>
  <si>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</si>
  <si>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</si>
  <si>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</si>
  <si>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</si>
  <si>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</si>
  <si>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</si>
  <si>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</si>
  <si>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</si>
  <si>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</si>
  <si>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</si>
  <si>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</si>
  <si>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</si>
  <si>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</si>
  <si>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</si>
  <si>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</si>
  <si>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</si>
  <si>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</si>
  <si>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</si>
  <si>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Centrum pro dětský sluch Tamtam, o. p. s. - Ranná péče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</si>
  <si>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</si>
  <si>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</si>
  <si>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</si>
  <si>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</si>
  <si>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</si>
  <si>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</si>
  <si>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</si>
  <si>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</si>
  <si>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</si>
  <si>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Letní pobytový tábor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</si>
  <si>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</si>
  <si>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</si>
  <si>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</si>
  <si>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</si>
  <si>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</si>
  <si>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</si>
  <si>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</si>
  <si>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</si>
  <si>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</si>
  <si>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</si>
  <si>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</si>
  <si>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</si>
  <si>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</si>
  <si>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</si>
  <si>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</si>
  <si>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</si>
  <si>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</si>
  <si>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</si>
  <si>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</si>
  <si>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</si>
  <si>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</si>
  <si>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</si>
  <si>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</si>
  <si>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</si>
  <si>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</si>
  <si>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</si>
  <si>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</si>
  <si>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</si>
  <si>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</si>
  <si>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</si>
  <si>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</si>
  <si>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</si>
  <si>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DP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</si>
  <si>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</si>
  <si>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</si>
  <si>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</si>
  <si>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</si>
  <si>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</si>
  <si>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</si>
  <si>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</si>
  <si>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</si>
  <si>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</si>
  <si>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</si>
  <si>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</si>
  <si>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</si>
  <si>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</si>
  <si>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</si>
  <si>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</si>
  <si>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</si>
  <si>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Kapitálové výdaje hrazené z Fondu pomoci občanům dotčeným výstavbou komunikace R/48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</si>
  <si>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</si>
  <si>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</si>
  <si>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</si>
  <si>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</si>
  <si>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</si>
  <si>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</si>
  <si>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</si>
  <si>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</si>
  <si>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</si>
  <si>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</si>
  <si>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</si>
  <si>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</si>
  <si>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</si>
  <si>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</si>
  <si>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</si>
  <si>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</si>
  <si>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</si>
  <si>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</si>
  <si>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</si>
  <si>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</si>
  <si>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</si>
  <si>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</si>
  <si>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</si>
  <si>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</si>
  <si>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</si>
  <si>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</si>
  <si>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</si>
  <si>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</si>
  <si>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</si>
  <si>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</si>
  <si>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</si>
  <si>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</si>
  <si>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</si>
  <si>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</si>
  <si>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</si>
  <si>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</si>
  <si>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</si>
  <si>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</si>
  <si>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</si>
  <si>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</si>
  <si>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</si>
  <si>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</si>
  <si>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Rozpočet roku 2024 po rozpočtových opatřeních RM                  č. 1 - 25                                        (v tis. Kč)</t>
  </si>
  <si>
    <t>SH ČMS - Sbor dobrovolných hasičů Skalice - akce Skalický kopec</t>
  </si>
  <si>
    <t>1.1.2024 - 31.10.2024</t>
  </si>
  <si>
    <t>Rozpočtová opatření RM                                  č. 1 - 25                                           (v tis. Kč)</t>
  </si>
  <si>
    <t>Tenisovy klub TENNISPOINT ve Frýdku-Místku - zabezpečení tenisových turnajů kategorie A - dorostenci: Pohár primátora města Frýdku-Místku 2024 a mladší žáci: Štít města Frýdku-Místku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</si>
</sst>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right"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5" fillId="4" borderId="18" xfId="0" applyNumberFormat="1" applyFont="1" applyFill="1" applyBorder="1" applyAlignment="1">
      <alignment vertical="center"/>
    </xf>
    <xf numFmtId="4" fontId="0" fillId="0" borderId="0" xfId="0" applyNumberFormat="1"/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horizontal="right" vertical="center"/>
    </xf>
    <xf numFmtId="4" fontId="4" fillId="0" borderId="7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5" borderId="1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4" fontId="4" fillId="3" borderId="13" xfId="0" applyNumberFormat="1" applyFont="1" applyFill="1" applyBorder="1" applyAlignment="1">
      <alignment vertical="center"/>
    </xf>
    <xf numFmtId="4" fontId="4" fillId="0" borderId="13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3" fillId="5" borderId="18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vertical="center"/>
    </xf>
    <xf numFmtId="4" fontId="5" fillId="6" borderId="18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4" fontId="4" fillId="7" borderId="18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4" fontId="3" fillId="8" borderId="18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3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4" fontId="4" fillId="3" borderId="20" xfId="0" applyNumberFormat="1" applyFont="1" applyFill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vertical="center"/>
    </xf>
    <xf numFmtId="0" fontId="4" fillId="0" borderId="23" xfId="0" applyFont="1" applyBorder="1" applyAlignment="1">
      <alignment vertical="center" wrapText="1"/>
    </xf>
    <xf numFmtId="0" fontId="4" fillId="3" borderId="24" xfId="0" applyFont="1" applyFill="1" applyBorder="1" applyAlignment="1">
      <alignment horizontal="center" vertical="center"/>
    </xf>
    <xf numFmtId="4" fontId="4" fillId="3" borderId="24" xfId="0" applyNumberFormat="1" applyFont="1" applyFill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 wrapText="1"/>
    </xf>
    <xf numFmtId="0" fontId="9" fillId="0" borderId="0" xfId="0" applyFont="1"/>
    <xf numFmtId="0" fontId="4" fillId="3" borderId="12" xfId="0" applyFont="1" applyFill="1" applyBorder="1" applyAlignment="1">
      <alignment vertical="center" wrapText="1"/>
    </xf>
    <xf numFmtId="4" fontId="4" fillId="0" borderId="13" xfId="0" applyNumberFormat="1" applyFont="1" applyBorder="1"/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vertical="center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4" fontId="3" fillId="7" borderId="18" xfId="0" applyNumberFormat="1" applyFont="1" applyFill="1" applyBorder="1" applyAlignment="1">
      <alignment vertical="center"/>
    </xf>
    <xf numFmtId="0" fontId="3" fillId="3" borderId="25" xfId="0" applyFont="1" applyFill="1" applyBorder="1" applyAlignment="1">
      <alignment vertical="center"/>
    </xf>
    <xf numFmtId="0" fontId="3" fillId="3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0" fontId="7" fillId="7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4" fontId="13" fillId="8" borderId="3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4" fontId="3" fillId="8" borderId="30" xfId="0" applyNumberFormat="1" applyFont="1" applyFill="1" applyBorder="1" applyAlignment="1">
      <alignment vertical="center"/>
    </xf>
    <xf numFmtId="4" fontId="3" fillId="8" borderId="4" xfId="0" applyNumberFormat="1" applyFont="1" applyFill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4" fillId="0" borderId="32" xfId="0" applyNumberFormat="1" applyFont="1" applyBorder="1" applyAlignment="1">
      <alignment vertical="center"/>
    </xf>
    <xf numFmtId="4" fontId="4" fillId="0" borderId="33" xfId="0" applyNumberFormat="1" applyFont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0" fontId="7" fillId="8" borderId="36" xfId="0" applyFont="1" applyFill="1" applyBorder="1" applyAlignment="1">
      <alignment horizontal="center" vertical="center"/>
    </xf>
    <xf numFmtId="4" fontId="3" fillId="8" borderId="36" xfId="0" applyNumberFormat="1" applyFont="1" applyFill="1" applyBorder="1" applyAlignment="1">
      <alignment vertical="center"/>
    </xf>
    <xf numFmtId="4" fontId="3" fillId="8" borderId="37" xfId="0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vertical="center"/>
    </xf>
    <xf numFmtId="0" fontId="3" fillId="5" borderId="36" xfId="0" applyFont="1" applyFill="1" applyBorder="1" applyAlignment="1">
      <alignment horizontal="center" vertical="center"/>
    </xf>
    <xf numFmtId="4" fontId="7" fillId="5" borderId="36" xfId="0" applyNumberFormat="1" applyFont="1" applyFill="1" applyBorder="1" applyAlignment="1">
      <alignment vertical="center"/>
    </xf>
    <xf numFmtId="4" fontId="7" fillId="5" borderId="37" xfId="0" applyNumberFormat="1" applyFont="1" applyFill="1" applyBorder="1" applyAlignment="1">
      <alignment vertical="center"/>
    </xf>
    <xf numFmtId="0" fontId="0" fillId="3" borderId="0" xfId="0" applyFill="1"/>
    <xf numFmtId="0" fontId="4" fillId="0" borderId="5" xfId="0" applyFont="1" applyBorder="1" applyAlignment="1">
      <alignment horizontal="left" vertical="center" wrapText="1"/>
    </xf>
    <xf numFmtId="0" fontId="7" fillId="8" borderId="35" xfId="0" applyFont="1" applyFill="1" applyBorder="1" applyAlignment="1">
      <alignment vertical="center" wrapText="1"/>
    </xf>
    <xf numFmtId="4" fontId="4" fillId="0" borderId="16" xfId="0" applyNumberFormat="1" applyFont="1" applyBorder="1" applyAlignment="1">
      <alignment horizontal="right" vertical="center"/>
    </xf>
    <xf numFmtId="0" fontId="5" fillId="3" borderId="25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horizontal="center" vertical="center"/>
    </xf>
    <xf numFmtId="4" fontId="5" fillId="3" borderId="26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F310"/>
  <sheetViews>
    <sheetView tabSelected="1" view="pageLayout" zoomScale="90" zoomScaleNormal="100" zoomScalePageLayoutView="90" workbookViewId="0">
      <selection activeCell="A27" sqref="A27"/>
    </sheetView>
  </sheetViews>
  <sheetFormatPr defaultColWidth="9.140625" defaultRowHeight="15" x14ac:dyDescent="0.25"/>
  <cols>
    <col min="1" max="1" width="53.85546875" customWidth="1"/>
    <col min="2" max="2" width="17.5703125" customWidth="1"/>
    <col min="3" max="5" width="13.42578125" customWidth="1"/>
    <col min="6" max="6" width="12.85546875" customWidth="1"/>
    <col min="10" max="10" width="11" customWidth="1"/>
  </cols>
  <sheetData>
    <row r="1" spans="1:6" ht="72" customHeight="1" thickBot="1" x14ac:dyDescent="0.3">
      <c r="A1" s="1" t="s">
        <v>0</v>
      </c>
      <c r="B1" s="2" t="s">
        <v>1</v>
      </c>
      <c r="C1" s="3" t="s">
        <v>2</v>
      </c>
      <c r="D1" s="3" t="s">
        <v>276</v>
      </c>
      <c r="E1" s="4" t="s">
        <v>273</v>
      </c>
    </row>
    <row r="2" spans="1:6" ht="13.5" customHeight="1" thickBot="1" x14ac:dyDescent="0.3">
      <c r="A2" s="5" t="s">
        <v>3</v>
      </c>
      <c r="B2" s="6" t="s">
        <v>4</v>
      </c>
      <c r="C2" s="7" t="s">
        <v>5</v>
      </c>
      <c r="D2" s="7" t="s">
        <v>6</v>
      </c>
      <c r="E2" s="8" t="s">
        <v>7</v>
      </c>
    </row>
    <row r="3" spans="1:6" ht="9.75" customHeight="1" thickBot="1" x14ac:dyDescent="0.3">
      <c r="A3" s="9"/>
      <c r="B3" s="10"/>
      <c r="C3" s="11"/>
      <c r="D3" s="11"/>
      <c r="E3" s="12"/>
    </row>
    <row r="4" spans="1:6" ht="13.5" customHeight="1" thickBot="1" x14ac:dyDescent="0.3">
      <c r="A4" s="13" t="s">
        <v>8</v>
      </c>
      <c r="B4" s="14"/>
      <c r="C4" s="15"/>
      <c r="D4" s="16"/>
      <c r="E4" s="17"/>
    </row>
    <row r="5" spans="1:6" ht="15" customHeight="1" x14ac:dyDescent="0.25">
      <c r="A5" s="18" t="s">
        <v>9</v>
      </c>
      <c r="B5" s="19"/>
      <c r="C5" s="20">
        <v>1236720</v>
      </c>
      <c r="D5" s="20">
        <v>0</v>
      </c>
      <c r="E5" s="21">
        <f>SUM(C5:D5)</f>
        <v>1236720</v>
      </c>
    </row>
    <row r="6" spans="1:6" ht="15" customHeight="1" x14ac:dyDescent="0.25">
      <c r="A6" s="22" t="s">
        <v>10</v>
      </c>
      <c r="B6" s="23"/>
      <c r="C6" s="24">
        <v>183315</v>
      </c>
      <c r="D6" s="24">
        <f>464.64+421.2</f>
        <v>885.83999999999992</v>
      </c>
      <c r="E6" s="25">
        <f>SUM(C6:D6)</f>
        <v>184200.84</v>
      </c>
    </row>
    <row r="7" spans="1:6" ht="15" customHeight="1" x14ac:dyDescent="0.25">
      <c r="A7" s="22" t="s">
        <v>11</v>
      </c>
      <c r="B7" s="23"/>
      <c r="C7" s="24">
        <v>1500</v>
      </c>
      <c r="D7" s="24">
        <v>0</v>
      </c>
      <c r="E7" s="25">
        <f>SUM(C7:D7)</f>
        <v>1500</v>
      </c>
    </row>
    <row r="8" spans="1:6" ht="15" customHeight="1" thickBot="1" x14ac:dyDescent="0.3">
      <c r="A8" s="26" t="s">
        <v>12</v>
      </c>
      <c r="B8" s="27"/>
      <c r="C8" s="28">
        <v>153641.62</v>
      </c>
      <c r="D8" s="28">
        <f>185.4</f>
        <v>185.4</v>
      </c>
      <c r="E8" s="29">
        <f>SUM(C8:D8)</f>
        <v>153827.01999999999</v>
      </c>
    </row>
    <row r="9" spans="1:6" ht="16.5" customHeight="1" thickBot="1" x14ac:dyDescent="0.3">
      <c r="A9" s="30" t="s">
        <v>13</v>
      </c>
      <c r="B9" s="31"/>
      <c r="C9" s="32">
        <f t="shared" ref="C9" si="0">SUM(C5:C8)</f>
        <v>1575176.62</v>
      </c>
      <c r="D9" s="32">
        <f>SUM(D5:D8)</f>
        <v>1071.24</v>
      </c>
      <c r="E9" s="33">
        <f>SUM(C9:D9)</f>
        <v>1576247.86</v>
      </c>
      <c r="F9" s="34"/>
    </row>
    <row r="10" spans="1:6" ht="10.5" customHeight="1" thickBot="1" x14ac:dyDescent="0.3">
      <c r="A10" s="35"/>
      <c r="B10" s="36"/>
      <c r="C10" s="37"/>
      <c r="D10" s="37"/>
      <c r="E10" s="38"/>
    </row>
    <row r="11" spans="1:6" ht="15" customHeight="1" thickBot="1" x14ac:dyDescent="0.3">
      <c r="A11" s="39" t="s">
        <v>14</v>
      </c>
      <c r="B11" s="40"/>
      <c r="C11" s="41"/>
      <c r="D11" s="41"/>
      <c r="E11" s="42"/>
    </row>
    <row r="12" spans="1:6" x14ac:dyDescent="0.25">
      <c r="A12" s="18" t="s">
        <v>15</v>
      </c>
      <c r="B12" s="19"/>
      <c r="C12" s="43">
        <v>408497.84</v>
      </c>
      <c r="D12" s="43">
        <f>77.23</f>
        <v>77.23</v>
      </c>
      <c r="E12" s="21">
        <f t="shared" ref="E12:E21" si="1">SUM(C12:D12)</f>
        <v>408575.07</v>
      </c>
    </row>
    <row r="13" spans="1:6" x14ac:dyDescent="0.25">
      <c r="A13" s="22" t="s">
        <v>16</v>
      </c>
      <c r="B13" s="23"/>
      <c r="C13" s="44">
        <v>139450.20000000001</v>
      </c>
      <c r="D13" s="44">
        <v>0</v>
      </c>
      <c r="E13" s="25">
        <f t="shared" si="1"/>
        <v>139450.20000000001</v>
      </c>
    </row>
    <row r="14" spans="1:6" ht="15" customHeight="1" x14ac:dyDescent="0.25">
      <c r="A14" s="22" t="s">
        <v>17</v>
      </c>
      <c r="B14" s="23"/>
      <c r="C14" s="24">
        <v>12655</v>
      </c>
      <c r="D14" s="24">
        <v>0</v>
      </c>
      <c r="E14" s="25">
        <f t="shared" si="1"/>
        <v>12655</v>
      </c>
    </row>
    <row r="15" spans="1:6" ht="26.25" customHeight="1" x14ac:dyDescent="0.25">
      <c r="A15" s="22" t="s">
        <v>18</v>
      </c>
      <c r="B15" s="23"/>
      <c r="C15" s="45">
        <v>2450</v>
      </c>
      <c r="D15" s="45">
        <v>0</v>
      </c>
      <c r="E15" s="25">
        <f t="shared" si="1"/>
        <v>2450</v>
      </c>
    </row>
    <row r="16" spans="1:6" ht="26.25" customHeight="1" x14ac:dyDescent="0.25">
      <c r="A16" s="22" t="s">
        <v>19</v>
      </c>
      <c r="B16" s="23"/>
      <c r="C16" s="45">
        <v>0</v>
      </c>
      <c r="D16" s="45">
        <v>0</v>
      </c>
      <c r="E16" s="25">
        <f t="shared" si="1"/>
        <v>0</v>
      </c>
    </row>
    <row r="17" spans="1:6" ht="17.25" customHeight="1" x14ac:dyDescent="0.25">
      <c r="A17" s="22" t="s">
        <v>20</v>
      </c>
      <c r="B17" s="23"/>
      <c r="C17" s="45">
        <v>3000</v>
      </c>
      <c r="D17" s="45">
        <v>0</v>
      </c>
      <c r="E17" s="25">
        <f t="shared" si="1"/>
        <v>3000</v>
      </c>
    </row>
    <row r="18" spans="1:6" ht="14.25" customHeight="1" x14ac:dyDescent="0.25">
      <c r="A18" s="46" t="s">
        <v>21</v>
      </c>
      <c r="B18" s="23"/>
      <c r="C18" s="45">
        <v>0</v>
      </c>
      <c r="D18" s="45">
        <v>0</v>
      </c>
      <c r="E18" s="25">
        <f t="shared" si="1"/>
        <v>0</v>
      </c>
    </row>
    <row r="19" spans="1:6" ht="15" customHeight="1" thickBot="1" x14ac:dyDescent="0.3">
      <c r="A19" s="26" t="s">
        <v>22</v>
      </c>
      <c r="B19" s="27"/>
      <c r="C19" s="28">
        <v>0</v>
      </c>
      <c r="D19" s="28">
        <v>0</v>
      </c>
      <c r="E19" s="29">
        <f t="shared" si="1"/>
        <v>0</v>
      </c>
    </row>
    <row r="20" spans="1:6" ht="21.75" customHeight="1" thickBot="1" x14ac:dyDescent="0.3">
      <c r="A20" s="39" t="s">
        <v>23</v>
      </c>
      <c r="B20" s="47"/>
      <c r="C20" s="48">
        <f>SUM(C12:C19)</f>
        <v>566053.04</v>
      </c>
      <c r="D20" s="48">
        <f>SUM(D12:D19)</f>
        <v>77.23</v>
      </c>
      <c r="E20" s="49">
        <f t="shared" si="1"/>
        <v>566130.27</v>
      </c>
      <c r="F20" s="34"/>
    </row>
    <row r="21" spans="1:6" ht="17.25" customHeight="1" thickBot="1" x14ac:dyDescent="0.3">
      <c r="A21" s="50" t="s">
        <v>24</v>
      </c>
      <c r="B21" s="51"/>
      <c r="C21" s="52">
        <f>SUM(C9+C20)</f>
        <v>2141229.66</v>
      </c>
      <c r="D21" s="52">
        <f>SUM(D9+D20)</f>
        <v>1148.47</v>
      </c>
      <c r="E21" s="53">
        <f t="shared" si="1"/>
        <v>2142378.1300000004</v>
      </c>
    </row>
    <row r="22" spans="1:6" ht="13.5" customHeight="1" thickBot="1" x14ac:dyDescent="0.3">
      <c r="A22" s="35"/>
      <c r="B22" s="36"/>
      <c r="C22" s="37"/>
      <c r="D22" s="37"/>
      <c r="E22" s="38"/>
    </row>
    <row r="23" spans="1:6" ht="14.25" customHeight="1" thickBot="1" x14ac:dyDescent="0.3">
      <c r="A23" s="54" t="s">
        <v>25</v>
      </c>
      <c r="B23" s="55"/>
      <c r="C23" s="56"/>
      <c r="D23" s="56"/>
      <c r="E23" s="57"/>
    </row>
    <row r="24" spans="1:6" ht="16.350000000000001" customHeight="1" thickBot="1" x14ac:dyDescent="0.3">
      <c r="A24" s="58" t="s">
        <v>26</v>
      </c>
      <c r="B24" s="59"/>
      <c r="C24" s="60">
        <f>SUM(C26:C28)</f>
        <v>7639</v>
      </c>
      <c r="D24" s="60">
        <f>SUM(D26:D28)</f>
        <v>0</v>
      </c>
      <c r="E24" s="61">
        <f>SUM(C24:D24)</f>
        <v>7639</v>
      </c>
      <c r="F24" s="34"/>
    </row>
    <row r="25" spans="1:6" x14ac:dyDescent="0.25">
      <c r="A25" s="62" t="s">
        <v>27</v>
      </c>
      <c r="B25" s="19"/>
      <c r="C25" s="20"/>
      <c r="D25" s="20"/>
      <c r="E25" s="21"/>
    </row>
    <row r="26" spans="1:6" ht="24.75" customHeight="1" x14ac:dyDescent="0.25">
      <c r="A26" s="68" t="s">
        <v>274</v>
      </c>
      <c r="B26" s="23" t="s">
        <v>275</v>
      </c>
      <c r="C26" s="24">
        <v>0</v>
      </c>
      <c r="D26" s="24">
        <f>28</f>
        <v>28</v>
      </c>
      <c r="E26" s="25">
        <f>SUM(C26:D26)</f>
        <v>28</v>
      </c>
    </row>
    <row r="27" spans="1:6" ht="51" x14ac:dyDescent="0.25">
      <c r="A27" s="139" t="s">
        <v>277</v>
      </c>
      <c r="B27" s="36" t="s">
        <v>269</v>
      </c>
      <c r="C27" s="37">
        <v>0</v>
      </c>
      <c r="D27" s="37">
        <f>50</f>
        <v>50</v>
      </c>
      <c r="E27" s="38">
        <f>SUM(C27:D27)</f>
        <v>50</v>
      </c>
    </row>
    <row r="28" spans="1:6" ht="15.75" customHeight="1" thickBot="1" x14ac:dyDescent="0.3">
      <c r="A28" s="63" t="s">
        <v>28</v>
      </c>
      <c r="B28" s="64"/>
      <c r="C28" s="28">
        <v>7639</v>
      </c>
      <c r="D28" s="28">
        <f>-50-28</f>
        <v>-78</v>
      </c>
      <c r="E28" s="29">
        <f>SUM(C28:D28)</f>
        <v>7561</v>
      </c>
    </row>
    <row r="29" spans="1:6" ht="15" customHeight="1" thickBot="1" x14ac:dyDescent="0.3">
      <c r="A29" s="65" t="s">
        <v>29</v>
      </c>
      <c r="B29" s="66"/>
      <c r="C29" s="60">
        <f>SUM(C31:C33)</f>
        <v>324123</v>
      </c>
      <c r="D29" s="60">
        <f>SUM(D31:D33)</f>
        <v>-50</v>
      </c>
      <c r="E29" s="61">
        <f t="shared" ref="E29" si="2">SUM(C29:D29)</f>
        <v>324073</v>
      </c>
      <c r="F29" s="34"/>
    </row>
    <row r="30" spans="1:6" ht="14.25" customHeight="1" x14ac:dyDescent="0.25">
      <c r="A30" s="62" t="s">
        <v>27</v>
      </c>
      <c r="B30" s="67"/>
      <c r="C30" s="20"/>
      <c r="D30" s="20"/>
      <c r="E30" s="21"/>
    </row>
    <row r="31" spans="1:6" ht="15" customHeight="1" x14ac:dyDescent="0.25">
      <c r="A31" s="68" t="s">
        <v>30</v>
      </c>
      <c r="B31" s="69"/>
      <c r="C31" s="24">
        <v>700</v>
      </c>
      <c r="D31" s="24">
        <v>0</v>
      </c>
      <c r="E31" s="25">
        <f>SUM(C31:D31)</f>
        <v>700</v>
      </c>
    </row>
    <row r="32" spans="1:6" ht="15" customHeight="1" x14ac:dyDescent="0.25">
      <c r="A32" s="68" t="s">
        <v>31</v>
      </c>
      <c r="B32" s="69"/>
      <c r="C32" s="24">
        <v>12655</v>
      </c>
      <c r="D32" s="24">
        <v>0</v>
      </c>
      <c r="E32" s="25">
        <f>SUM(C32:D32)</f>
        <v>12655</v>
      </c>
    </row>
    <row r="33" spans="1:6" ht="15" customHeight="1" thickBot="1" x14ac:dyDescent="0.3">
      <c r="A33" s="63" t="s">
        <v>32</v>
      </c>
      <c r="B33" s="64"/>
      <c r="C33" s="28">
        <v>310768</v>
      </c>
      <c r="D33" s="28">
        <f>-50</f>
        <v>-50</v>
      </c>
      <c r="E33" s="29">
        <f>SUM(C33:D33)</f>
        <v>310718</v>
      </c>
    </row>
    <row r="34" spans="1:6" ht="14.25" customHeight="1" thickBot="1" x14ac:dyDescent="0.3">
      <c r="A34" s="58" t="s">
        <v>33</v>
      </c>
      <c r="B34" s="70"/>
      <c r="C34" s="60">
        <f t="shared" ref="C34" si="3">SUM(C36:C41)</f>
        <v>49692.41</v>
      </c>
      <c r="D34" s="60">
        <f>SUM(D36:D41)</f>
        <v>77.22999999999999</v>
      </c>
      <c r="E34" s="61">
        <f>SUM(C34:D34)</f>
        <v>49769.640000000007</v>
      </c>
      <c r="F34" s="34"/>
    </row>
    <row r="35" spans="1:6" ht="12.75" customHeight="1" x14ac:dyDescent="0.25">
      <c r="A35" s="62" t="s">
        <v>27</v>
      </c>
      <c r="B35" s="67"/>
      <c r="C35" s="20"/>
      <c r="D35" s="20"/>
      <c r="E35" s="21"/>
    </row>
    <row r="36" spans="1:6" ht="17.25" customHeight="1" x14ac:dyDescent="0.25">
      <c r="A36" s="46" t="s">
        <v>34</v>
      </c>
      <c r="B36" s="71"/>
      <c r="C36" s="24">
        <v>0</v>
      </c>
      <c r="D36" s="24">
        <f>20</f>
        <v>20</v>
      </c>
      <c r="E36" s="25">
        <f t="shared" ref="E36:E41" si="4">SUM(C36:D36)</f>
        <v>20</v>
      </c>
    </row>
    <row r="37" spans="1:6" ht="15" customHeight="1" x14ac:dyDescent="0.25">
      <c r="A37" s="68" t="s">
        <v>35</v>
      </c>
      <c r="B37" s="69" t="s">
        <v>36</v>
      </c>
      <c r="C37" s="24">
        <v>20000</v>
      </c>
      <c r="D37" s="24">
        <v>0</v>
      </c>
      <c r="E37" s="25">
        <f t="shared" si="4"/>
        <v>20000</v>
      </c>
    </row>
    <row r="38" spans="1:6" ht="15" customHeight="1" x14ac:dyDescent="0.25">
      <c r="A38" s="68" t="s">
        <v>37</v>
      </c>
      <c r="B38" s="69"/>
      <c r="C38" s="24">
        <v>3215.41</v>
      </c>
      <c r="D38" s="24">
        <v>0</v>
      </c>
      <c r="E38" s="25">
        <f t="shared" si="4"/>
        <v>3215.41</v>
      </c>
    </row>
    <row r="39" spans="1:6" ht="15" customHeight="1" x14ac:dyDescent="0.25">
      <c r="A39" s="68" t="s">
        <v>38</v>
      </c>
      <c r="B39" s="69"/>
      <c r="C39" s="24">
        <v>200</v>
      </c>
      <c r="D39" s="24">
        <v>0</v>
      </c>
      <c r="E39" s="25">
        <f t="shared" si="4"/>
        <v>200</v>
      </c>
    </row>
    <row r="40" spans="1:6" ht="15" customHeight="1" x14ac:dyDescent="0.25">
      <c r="A40" s="68" t="s">
        <v>39</v>
      </c>
      <c r="B40" s="69"/>
      <c r="C40" s="24">
        <v>2000</v>
      </c>
      <c r="D40" s="24">
        <v>0</v>
      </c>
      <c r="E40" s="25">
        <f t="shared" si="4"/>
        <v>2000</v>
      </c>
    </row>
    <row r="41" spans="1:6" ht="15.75" customHeight="1" thickBot="1" x14ac:dyDescent="0.3">
      <c r="A41" s="63" t="s">
        <v>40</v>
      </c>
      <c r="B41" s="64"/>
      <c r="C41" s="28">
        <v>24277</v>
      </c>
      <c r="D41" s="28">
        <f>57.23</f>
        <v>57.23</v>
      </c>
      <c r="E41" s="29">
        <f t="shared" si="4"/>
        <v>24334.23</v>
      </c>
    </row>
    <row r="42" spans="1:6" ht="14.25" customHeight="1" thickBot="1" x14ac:dyDescent="0.3">
      <c r="A42" s="58" t="s">
        <v>41</v>
      </c>
      <c r="B42" s="66"/>
      <c r="C42" s="60">
        <f>SUM(C44:C45)</f>
        <v>154593.59</v>
      </c>
      <c r="D42" s="60">
        <f>SUM(D44:D45)</f>
        <v>-7378.07</v>
      </c>
      <c r="E42" s="61">
        <f>SUM(C42:D42)</f>
        <v>147215.51999999999</v>
      </c>
      <c r="F42" s="34"/>
    </row>
    <row r="43" spans="1:6" ht="12.75" customHeight="1" x14ac:dyDescent="0.25">
      <c r="A43" s="62" t="s">
        <v>27</v>
      </c>
      <c r="B43" s="67"/>
      <c r="C43" s="20"/>
      <c r="D43" s="20"/>
      <c r="E43" s="21"/>
    </row>
    <row r="44" spans="1:6" ht="15" customHeight="1" x14ac:dyDescent="0.25">
      <c r="A44" s="68" t="s">
        <v>30</v>
      </c>
      <c r="B44" s="69"/>
      <c r="C44" s="24">
        <v>61129.09</v>
      </c>
      <c r="D44" s="24">
        <f>-7964.48+419.4-2000+421.2</f>
        <v>-9123.8799999999992</v>
      </c>
      <c r="E44" s="25">
        <f>SUM(C44:D44)</f>
        <v>52005.21</v>
      </c>
    </row>
    <row r="45" spans="1:6" ht="17.25" customHeight="1" thickBot="1" x14ac:dyDescent="0.3">
      <c r="A45" s="63" t="s">
        <v>42</v>
      </c>
      <c r="B45" s="64"/>
      <c r="C45" s="28">
        <v>93464.5</v>
      </c>
      <c r="D45" s="28">
        <f>27.59+1718.22</f>
        <v>1745.81</v>
      </c>
      <c r="E45" s="29">
        <f>SUM(C45:D45)</f>
        <v>95210.31</v>
      </c>
    </row>
    <row r="46" spans="1:6" ht="16.350000000000001" customHeight="1" thickBot="1" x14ac:dyDescent="0.3">
      <c r="A46" s="58" t="s">
        <v>43</v>
      </c>
      <c r="B46" s="70"/>
      <c r="C46" s="60">
        <f t="shared" ref="C46" si="5">SUM(C48:C50)</f>
        <v>2282.77</v>
      </c>
      <c r="D46" s="60">
        <f>SUM(D48:D50)</f>
        <v>0</v>
      </c>
      <c r="E46" s="61">
        <f>SUM(C46:D46)</f>
        <v>2282.77</v>
      </c>
      <c r="F46" s="34"/>
    </row>
    <row r="47" spans="1:6" ht="13.5" customHeight="1" x14ac:dyDescent="0.25">
      <c r="A47" s="72" t="s">
        <v>27</v>
      </c>
      <c r="B47" s="67"/>
      <c r="C47" s="20"/>
      <c r="D47" s="20"/>
      <c r="E47" s="21"/>
    </row>
    <row r="48" spans="1:6" ht="24.75" customHeight="1" x14ac:dyDescent="0.25">
      <c r="A48" s="22" t="s">
        <v>44</v>
      </c>
      <c r="B48" s="73" t="s">
        <v>45</v>
      </c>
      <c r="C48" s="24">
        <v>15</v>
      </c>
      <c r="D48" s="24">
        <v>0</v>
      </c>
      <c r="E48" s="25">
        <f>SUM(C48:D48)</f>
        <v>15</v>
      </c>
    </row>
    <row r="49" spans="1:6" ht="15" customHeight="1" x14ac:dyDescent="0.25">
      <c r="A49" s="74" t="s">
        <v>30</v>
      </c>
      <c r="B49" s="69"/>
      <c r="C49" s="24">
        <v>64.12</v>
      </c>
      <c r="D49" s="24">
        <v>0</v>
      </c>
      <c r="E49" s="25">
        <f>SUM(C49:D49)</f>
        <v>64.12</v>
      </c>
    </row>
    <row r="50" spans="1:6" ht="15" customHeight="1" thickBot="1" x14ac:dyDescent="0.3">
      <c r="A50" s="75" t="s">
        <v>46</v>
      </c>
      <c r="B50" s="64"/>
      <c r="C50" s="28">
        <v>2203.65</v>
      </c>
      <c r="D50" s="28">
        <v>0</v>
      </c>
      <c r="E50" s="29">
        <f>SUM(C50:D50)</f>
        <v>2203.65</v>
      </c>
    </row>
    <row r="51" spans="1:6" ht="16.350000000000001" customHeight="1" thickBot="1" x14ac:dyDescent="0.3">
      <c r="A51" s="76" t="s">
        <v>47</v>
      </c>
      <c r="B51" s="70"/>
      <c r="C51" s="60">
        <f>SUM(C53:C122)</f>
        <v>314663.33999999997</v>
      </c>
      <c r="D51" s="60">
        <f>SUM(D53:D122)</f>
        <v>-84.599999999999781</v>
      </c>
      <c r="E51" s="61">
        <f>SUM(C51:D51)</f>
        <v>314578.74</v>
      </c>
      <c r="F51" s="34"/>
    </row>
    <row r="52" spans="1:6" ht="12.75" customHeight="1" x14ac:dyDescent="0.25">
      <c r="A52" s="77" t="s">
        <v>27</v>
      </c>
      <c r="B52" s="67"/>
      <c r="C52" s="20"/>
      <c r="D52" s="20"/>
      <c r="E52" s="21"/>
    </row>
    <row r="53" spans="1:6" ht="15" customHeight="1" x14ac:dyDescent="0.25">
      <c r="A53" s="74" t="s">
        <v>30</v>
      </c>
      <c r="B53" s="73"/>
      <c r="C53" s="24">
        <v>5300</v>
      </c>
      <c r="D53" s="24">
        <f>-140</f>
        <v>-140</v>
      </c>
      <c r="E53" s="25">
        <f>SUM(C53:D53)</f>
        <v>5160</v>
      </c>
    </row>
    <row r="54" spans="1:6" ht="28.5" customHeight="1" x14ac:dyDescent="0.25">
      <c r="A54" s="22" t="s">
        <v>48</v>
      </c>
      <c r="B54" s="73" t="s">
        <v>49</v>
      </c>
      <c r="C54" s="24">
        <v>7400</v>
      </c>
      <c r="D54" s="24">
        <v>0</v>
      </c>
      <c r="E54" s="25">
        <f>SUM(C54:D54)</f>
        <v>7400</v>
      </c>
    </row>
    <row r="55" spans="1:6" ht="24" customHeight="1" x14ac:dyDescent="0.25">
      <c r="A55" s="22" t="s">
        <v>50</v>
      </c>
      <c r="B55" s="73" t="s">
        <v>51</v>
      </c>
      <c r="C55" s="24">
        <v>3500</v>
      </c>
      <c r="D55" s="24">
        <v>0</v>
      </c>
      <c r="E55" s="25">
        <f t="shared" ref="E55:E120" si="6">SUM(C55:D55)</f>
        <v>3500</v>
      </c>
    </row>
    <row r="56" spans="1:6" ht="26.25" customHeight="1" x14ac:dyDescent="0.25">
      <c r="A56" s="22" t="s">
        <v>52</v>
      </c>
      <c r="B56" s="73" t="s">
        <v>53</v>
      </c>
      <c r="C56" s="24">
        <v>900</v>
      </c>
      <c r="D56" s="24">
        <v>0</v>
      </c>
      <c r="E56" s="25">
        <f t="shared" si="6"/>
        <v>900</v>
      </c>
    </row>
    <row r="57" spans="1:6" ht="15" customHeight="1" x14ac:dyDescent="0.25">
      <c r="A57" s="74" t="s">
        <v>54</v>
      </c>
      <c r="B57" s="69" t="s">
        <v>55</v>
      </c>
      <c r="C57" s="44">
        <v>42922</v>
      </c>
      <c r="D57" s="44">
        <v>0</v>
      </c>
      <c r="E57" s="25">
        <f t="shared" si="6"/>
        <v>42922</v>
      </c>
    </row>
    <row r="58" spans="1:6" ht="15" customHeight="1" x14ac:dyDescent="0.25">
      <c r="A58" s="74" t="s">
        <v>56</v>
      </c>
      <c r="B58" s="73" t="s">
        <v>36</v>
      </c>
      <c r="C58" s="44">
        <v>3692</v>
      </c>
      <c r="D58" s="44">
        <v>0</v>
      </c>
      <c r="E58" s="25">
        <f t="shared" si="6"/>
        <v>3692</v>
      </c>
    </row>
    <row r="59" spans="1:6" ht="15" customHeight="1" x14ac:dyDescent="0.25">
      <c r="A59" s="74" t="s">
        <v>57</v>
      </c>
      <c r="B59" s="73" t="s">
        <v>36</v>
      </c>
      <c r="C59" s="44">
        <v>4544</v>
      </c>
      <c r="D59" s="44">
        <v>0</v>
      </c>
      <c r="E59" s="25">
        <f t="shared" si="6"/>
        <v>4544</v>
      </c>
    </row>
    <row r="60" spans="1:6" ht="15.75" customHeight="1" x14ac:dyDescent="0.25">
      <c r="A60" s="22" t="s">
        <v>58</v>
      </c>
      <c r="B60" s="73" t="s">
        <v>36</v>
      </c>
      <c r="C60" s="44">
        <v>1725</v>
      </c>
      <c r="D60" s="44">
        <v>0</v>
      </c>
      <c r="E60" s="25">
        <f t="shared" si="6"/>
        <v>1725</v>
      </c>
    </row>
    <row r="61" spans="1:6" ht="15" customHeight="1" x14ac:dyDescent="0.25">
      <c r="A61" s="22" t="s">
        <v>59</v>
      </c>
      <c r="B61" s="73" t="s">
        <v>36</v>
      </c>
      <c r="C61" s="44">
        <v>4652</v>
      </c>
      <c r="D61" s="44">
        <v>0</v>
      </c>
      <c r="E61" s="25">
        <f t="shared" si="6"/>
        <v>4652</v>
      </c>
    </row>
    <row r="62" spans="1:6" ht="15" customHeight="1" x14ac:dyDescent="0.25">
      <c r="A62" s="74" t="s">
        <v>60</v>
      </c>
      <c r="B62" s="73" t="s">
        <v>36</v>
      </c>
      <c r="C62" s="44">
        <v>4512</v>
      </c>
      <c r="D62" s="44">
        <v>0</v>
      </c>
      <c r="E62" s="25">
        <f t="shared" si="6"/>
        <v>4512</v>
      </c>
    </row>
    <row r="63" spans="1:6" ht="15" customHeight="1" x14ac:dyDescent="0.25">
      <c r="A63" s="74" t="s">
        <v>61</v>
      </c>
      <c r="B63" s="73" t="s">
        <v>36</v>
      </c>
      <c r="C63" s="44">
        <v>382</v>
      </c>
      <c r="D63" s="44">
        <v>0</v>
      </c>
      <c r="E63" s="25">
        <f t="shared" si="6"/>
        <v>382</v>
      </c>
    </row>
    <row r="64" spans="1:6" ht="15" customHeight="1" x14ac:dyDescent="0.25">
      <c r="A64" s="74" t="s">
        <v>62</v>
      </c>
      <c r="B64" s="73" t="s">
        <v>36</v>
      </c>
      <c r="C64" s="44">
        <v>343</v>
      </c>
      <c r="D64" s="44">
        <v>0</v>
      </c>
      <c r="E64" s="25">
        <f t="shared" si="6"/>
        <v>343</v>
      </c>
    </row>
    <row r="65" spans="1:6" ht="15" customHeight="1" x14ac:dyDescent="0.25">
      <c r="A65" s="74" t="s">
        <v>63</v>
      </c>
      <c r="B65" s="73" t="s">
        <v>36</v>
      </c>
      <c r="C65" s="44">
        <v>4076</v>
      </c>
      <c r="D65" s="44">
        <v>0</v>
      </c>
      <c r="E65" s="25">
        <f t="shared" si="6"/>
        <v>4076</v>
      </c>
    </row>
    <row r="66" spans="1:6" ht="15" customHeight="1" x14ac:dyDescent="0.25">
      <c r="A66" s="74" t="s">
        <v>64</v>
      </c>
      <c r="B66" s="73" t="s">
        <v>36</v>
      </c>
      <c r="C66" s="44">
        <v>385</v>
      </c>
      <c r="D66" s="44">
        <v>0</v>
      </c>
      <c r="E66" s="25">
        <f t="shared" si="6"/>
        <v>385</v>
      </c>
    </row>
    <row r="67" spans="1:6" ht="15" customHeight="1" x14ac:dyDescent="0.25">
      <c r="A67" s="74" t="s">
        <v>65</v>
      </c>
      <c r="B67" s="73" t="s">
        <v>36</v>
      </c>
      <c r="C67" s="44">
        <v>3531</v>
      </c>
      <c r="D67" s="44">
        <v>0</v>
      </c>
      <c r="E67" s="25">
        <f t="shared" si="6"/>
        <v>3531</v>
      </c>
    </row>
    <row r="68" spans="1:6" ht="15" customHeight="1" x14ac:dyDescent="0.25">
      <c r="A68" s="74" t="s">
        <v>66</v>
      </c>
      <c r="B68" s="73" t="s">
        <v>36</v>
      </c>
      <c r="C68" s="44">
        <v>4894</v>
      </c>
      <c r="D68" s="44">
        <v>0</v>
      </c>
      <c r="E68" s="25">
        <f t="shared" si="6"/>
        <v>4894</v>
      </c>
      <c r="F68" s="34"/>
    </row>
    <row r="69" spans="1:6" ht="17.25" customHeight="1" x14ac:dyDescent="0.25">
      <c r="A69" s="22" t="s">
        <v>67</v>
      </c>
      <c r="B69" s="73" t="s">
        <v>36</v>
      </c>
      <c r="C69" s="44">
        <v>9231</v>
      </c>
      <c r="D69" s="44">
        <v>0</v>
      </c>
      <c r="E69" s="25">
        <f t="shared" si="6"/>
        <v>9231</v>
      </c>
    </row>
    <row r="70" spans="1:6" ht="15" customHeight="1" x14ac:dyDescent="0.25">
      <c r="A70" s="22" t="s">
        <v>68</v>
      </c>
      <c r="B70" s="73" t="s">
        <v>36</v>
      </c>
      <c r="C70" s="44">
        <v>7728</v>
      </c>
      <c r="D70" s="44">
        <v>0</v>
      </c>
      <c r="E70" s="25">
        <f t="shared" si="6"/>
        <v>7728</v>
      </c>
    </row>
    <row r="71" spans="1:6" x14ac:dyDescent="0.25">
      <c r="A71" s="74" t="s">
        <v>69</v>
      </c>
      <c r="B71" s="73" t="s">
        <v>36</v>
      </c>
      <c r="C71" s="44">
        <v>2224</v>
      </c>
      <c r="D71" s="44">
        <v>0</v>
      </c>
      <c r="E71" s="25">
        <f t="shared" si="6"/>
        <v>2224</v>
      </c>
    </row>
    <row r="72" spans="1:6" x14ac:dyDescent="0.25">
      <c r="A72" s="74" t="s">
        <v>70</v>
      </c>
      <c r="B72" s="73" t="s">
        <v>36</v>
      </c>
      <c r="C72" s="44">
        <v>5122</v>
      </c>
      <c r="D72" s="44">
        <v>0</v>
      </c>
      <c r="E72" s="25">
        <f t="shared" si="6"/>
        <v>5122</v>
      </c>
    </row>
    <row r="73" spans="1:6" ht="15.75" customHeight="1" x14ac:dyDescent="0.25">
      <c r="A73" s="22" t="s">
        <v>71</v>
      </c>
      <c r="B73" s="73" t="s">
        <v>36</v>
      </c>
      <c r="C73" s="44">
        <v>14283</v>
      </c>
      <c r="D73" s="44">
        <v>0</v>
      </c>
      <c r="E73" s="25">
        <f t="shared" si="6"/>
        <v>14283</v>
      </c>
    </row>
    <row r="74" spans="1:6" x14ac:dyDescent="0.25">
      <c r="A74" s="74" t="s">
        <v>72</v>
      </c>
      <c r="B74" s="73" t="s">
        <v>36</v>
      </c>
      <c r="C74" s="44">
        <v>9246</v>
      </c>
      <c r="D74" s="44">
        <v>0</v>
      </c>
      <c r="E74" s="25">
        <f t="shared" si="6"/>
        <v>9246</v>
      </c>
    </row>
    <row r="75" spans="1:6" x14ac:dyDescent="0.25">
      <c r="A75" s="74" t="s">
        <v>73</v>
      </c>
      <c r="B75" s="73" t="s">
        <v>36</v>
      </c>
      <c r="C75" s="44">
        <v>10173</v>
      </c>
      <c r="D75" s="44">
        <v>0</v>
      </c>
      <c r="E75" s="25">
        <f t="shared" si="6"/>
        <v>10173</v>
      </c>
    </row>
    <row r="76" spans="1:6" x14ac:dyDescent="0.25">
      <c r="A76" s="74" t="s">
        <v>74</v>
      </c>
      <c r="B76" s="73" t="s">
        <v>36</v>
      </c>
      <c r="C76" s="44">
        <v>7853</v>
      </c>
      <c r="D76" s="44">
        <v>0</v>
      </c>
      <c r="E76" s="25">
        <f t="shared" si="6"/>
        <v>7853</v>
      </c>
    </row>
    <row r="77" spans="1:6" x14ac:dyDescent="0.25">
      <c r="A77" s="74" t="s">
        <v>75</v>
      </c>
      <c r="B77" s="73" t="s">
        <v>36</v>
      </c>
      <c r="C77" s="44">
        <v>3554</v>
      </c>
      <c r="D77" s="44">
        <v>0</v>
      </c>
      <c r="E77" s="25">
        <f t="shared" si="6"/>
        <v>3554</v>
      </c>
    </row>
    <row r="78" spans="1:6" ht="15.75" customHeight="1" x14ac:dyDescent="0.25">
      <c r="A78" s="74" t="s">
        <v>76</v>
      </c>
      <c r="B78" s="73" t="s">
        <v>36</v>
      </c>
      <c r="C78" s="44">
        <v>1575</v>
      </c>
      <c r="D78" s="44">
        <v>0</v>
      </c>
      <c r="E78" s="25">
        <f t="shared" si="6"/>
        <v>1575</v>
      </c>
    </row>
    <row r="79" spans="1:6" x14ac:dyDescent="0.25">
      <c r="A79" s="74" t="s">
        <v>77</v>
      </c>
      <c r="B79" s="73" t="s">
        <v>36</v>
      </c>
      <c r="C79" s="44">
        <v>11136</v>
      </c>
      <c r="D79" s="44">
        <v>0</v>
      </c>
      <c r="E79" s="25">
        <f t="shared" si="6"/>
        <v>11136</v>
      </c>
    </row>
    <row r="80" spans="1:6" x14ac:dyDescent="0.25">
      <c r="A80" s="74" t="s">
        <v>270</v>
      </c>
      <c r="B80" s="73" t="s">
        <v>271</v>
      </c>
      <c r="C80" s="44">
        <v>0</v>
      </c>
      <c r="D80" s="44">
        <f>166.86</f>
        <v>166.86</v>
      </c>
      <c r="E80" s="25">
        <f>SUM(C80:D80)</f>
        <v>166.86</v>
      </c>
    </row>
    <row r="81" spans="1:6" x14ac:dyDescent="0.25">
      <c r="A81" s="74" t="s">
        <v>272</v>
      </c>
      <c r="B81" s="73" t="s">
        <v>271</v>
      </c>
      <c r="C81" s="44">
        <v>0</v>
      </c>
      <c r="D81" s="44">
        <f>18.54</f>
        <v>18.54</v>
      </c>
      <c r="E81" s="25">
        <f>SUM(C81:D81)</f>
        <v>18.54</v>
      </c>
    </row>
    <row r="82" spans="1:6" x14ac:dyDescent="0.25">
      <c r="A82" s="74" t="s">
        <v>78</v>
      </c>
      <c r="B82" s="73" t="s">
        <v>36</v>
      </c>
      <c r="C82" s="44">
        <v>2265</v>
      </c>
      <c r="D82" s="44">
        <v>0</v>
      </c>
      <c r="E82" s="25">
        <f t="shared" si="6"/>
        <v>2265</v>
      </c>
      <c r="F82" s="34"/>
    </row>
    <row r="83" spans="1:6" x14ac:dyDescent="0.25">
      <c r="A83" s="74" t="s">
        <v>79</v>
      </c>
      <c r="B83" s="73" t="s">
        <v>36</v>
      </c>
      <c r="C83" s="44">
        <v>2082</v>
      </c>
      <c r="D83" s="78">
        <v>0</v>
      </c>
      <c r="E83" s="25">
        <f t="shared" si="6"/>
        <v>2082</v>
      </c>
    </row>
    <row r="84" spans="1:6" x14ac:dyDescent="0.25">
      <c r="A84" s="79" t="s">
        <v>80</v>
      </c>
      <c r="B84" s="80" t="s">
        <v>36</v>
      </c>
      <c r="C84" s="78">
        <v>2658</v>
      </c>
      <c r="D84" s="78">
        <v>0</v>
      </c>
      <c r="E84" s="25">
        <f t="shared" si="6"/>
        <v>2658</v>
      </c>
    </row>
    <row r="85" spans="1:6" ht="15.75" customHeight="1" x14ac:dyDescent="0.25">
      <c r="A85" s="79" t="s">
        <v>81</v>
      </c>
      <c r="B85" s="80" t="s">
        <v>36</v>
      </c>
      <c r="C85" s="78">
        <v>21688</v>
      </c>
      <c r="D85" s="78">
        <v>0</v>
      </c>
      <c r="E85" s="25">
        <f t="shared" si="6"/>
        <v>21688</v>
      </c>
    </row>
    <row r="86" spans="1:6" x14ac:dyDescent="0.25">
      <c r="A86" s="79" t="s">
        <v>82</v>
      </c>
      <c r="B86" s="80" t="s">
        <v>36</v>
      </c>
      <c r="C86" s="78">
        <v>26531</v>
      </c>
      <c r="D86" s="78">
        <v>0</v>
      </c>
      <c r="E86" s="25">
        <f t="shared" si="6"/>
        <v>26531</v>
      </c>
      <c r="F86" s="34"/>
    </row>
    <row r="87" spans="1:6" ht="42" customHeight="1" x14ac:dyDescent="0.25">
      <c r="A87" s="81" t="s">
        <v>83</v>
      </c>
      <c r="B87" s="82"/>
      <c r="C87" s="83">
        <v>9000</v>
      </c>
      <c r="D87" s="83">
        <f>-2223.7</f>
        <v>-2223.6999999999998</v>
      </c>
      <c r="E87" s="38">
        <f t="shared" si="6"/>
        <v>6776.3</v>
      </c>
      <c r="F87" s="34"/>
    </row>
    <row r="88" spans="1:6" ht="16.5" customHeight="1" x14ac:dyDescent="0.25">
      <c r="A88" s="81" t="s">
        <v>84</v>
      </c>
      <c r="B88" s="82" t="s">
        <v>85</v>
      </c>
      <c r="C88" s="83">
        <v>0</v>
      </c>
      <c r="D88" s="83">
        <f>173.63</f>
        <v>173.63</v>
      </c>
      <c r="E88" s="38">
        <f t="shared" si="6"/>
        <v>173.63</v>
      </c>
      <c r="F88" s="34"/>
    </row>
    <row r="89" spans="1:6" ht="16.5" customHeight="1" x14ac:dyDescent="0.25">
      <c r="A89" s="81" t="s">
        <v>86</v>
      </c>
      <c r="B89" s="82" t="s">
        <v>85</v>
      </c>
      <c r="C89" s="83">
        <v>0</v>
      </c>
      <c r="D89" s="83">
        <f>114.47</f>
        <v>114.47</v>
      </c>
      <c r="E89" s="38">
        <f t="shared" si="6"/>
        <v>114.47</v>
      </c>
      <c r="F89" s="34"/>
    </row>
    <row r="90" spans="1:6" ht="16.5" customHeight="1" x14ac:dyDescent="0.25">
      <c r="A90" s="81" t="s">
        <v>87</v>
      </c>
      <c r="B90" s="82" t="s">
        <v>85</v>
      </c>
      <c r="C90" s="83">
        <v>0</v>
      </c>
      <c r="D90" s="83">
        <f>182.99</f>
        <v>182.99</v>
      </c>
      <c r="E90" s="38">
        <f t="shared" si="6"/>
        <v>182.99</v>
      </c>
      <c r="F90" s="34"/>
    </row>
    <row r="91" spans="1:6" ht="16.5" customHeight="1" x14ac:dyDescent="0.25">
      <c r="A91" s="81" t="s">
        <v>88</v>
      </c>
      <c r="B91" s="82" t="s">
        <v>85</v>
      </c>
      <c r="C91" s="83">
        <v>0</v>
      </c>
      <c r="D91" s="83">
        <f>407.87</f>
        <v>407.87</v>
      </c>
      <c r="E91" s="38">
        <f t="shared" si="6"/>
        <v>407.87</v>
      </c>
      <c r="F91" s="34"/>
    </row>
    <row r="92" spans="1:6" ht="16.5" customHeight="1" x14ac:dyDescent="0.25">
      <c r="A92" s="81" t="s">
        <v>89</v>
      </c>
      <c r="B92" s="82" t="s">
        <v>85</v>
      </c>
      <c r="C92" s="83">
        <v>0</v>
      </c>
      <c r="D92" s="83">
        <f>285.02</f>
        <v>285.02</v>
      </c>
      <c r="E92" s="38">
        <f t="shared" si="6"/>
        <v>285.02</v>
      </c>
      <c r="F92" s="34"/>
    </row>
    <row r="93" spans="1:6" ht="16.5" customHeight="1" x14ac:dyDescent="0.25">
      <c r="A93" s="81" t="s">
        <v>90</v>
      </c>
      <c r="B93" s="82" t="s">
        <v>85</v>
      </c>
      <c r="C93" s="83">
        <v>0</v>
      </c>
      <c r="D93" s="83">
        <f>187.67</f>
        <v>187.67</v>
      </c>
      <c r="E93" s="38">
        <f t="shared" si="6"/>
        <v>187.67</v>
      </c>
      <c r="F93" s="34"/>
    </row>
    <row r="94" spans="1:6" ht="16.5" customHeight="1" x14ac:dyDescent="0.25">
      <c r="A94" s="81" t="s">
        <v>91</v>
      </c>
      <c r="B94" s="82" t="s">
        <v>85</v>
      </c>
      <c r="C94" s="83">
        <v>0</v>
      </c>
      <c r="D94" s="83">
        <f>306.78</f>
        <v>306.77999999999997</v>
      </c>
      <c r="E94" s="38">
        <f t="shared" si="6"/>
        <v>306.77999999999997</v>
      </c>
      <c r="F94" s="34"/>
    </row>
    <row r="95" spans="1:6" ht="16.5" customHeight="1" x14ac:dyDescent="0.25">
      <c r="A95" s="81" t="s">
        <v>92</v>
      </c>
      <c r="B95" s="82" t="s">
        <v>85</v>
      </c>
      <c r="C95" s="83">
        <v>0</v>
      </c>
      <c r="D95" s="83">
        <f>398.76</f>
        <v>398.76</v>
      </c>
      <c r="E95" s="38">
        <f t="shared" si="6"/>
        <v>398.76</v>
      </c>
      <c r="F95" s="34"/>
    </row>
    <row r="96" spans="1:6" ht="17.25" customHeight="1" x14ac:dyDescent="0.25">
      <c r="A96" s="84" t="s">
        <v>93</v>
      </c>
      <c r="B96" s="85" t="s">
        <v>85</v>
      </c>
      <c r="C96" s="86">
        <v>0</v>
      </c>
      <c r="D96" s="86">
        <f>43.06</f>
        <v>43.06</v>
      </c>
      <c r="E96" s="21">
        <f t="shared" si="6"/>
        <v>43.06</v>
      </c>
      <c r="F96" s="34"/>
    </row>
    <row r="97" spans="1:6" ht="16.5" customHeight="1" x14ac:dyDescent="0.25">
      <c r="A97" s="81" t="s">
        <v>94</v>
      </c>
      <c r="B97" s="82" t="s">
        <v>85</v>
      </c>
      <c r="C97" s="83">
        <v>0</v>
      </c>
      <c r="D97" s="83">
        <f>19.89</f>
        <v>19.89</v>
      </c>
      <c r="E97" s="38">
        <f t="shared" si="6"/>
        <v>19.89</v>
      </c>
      <c r="F97" s="34"/>
    </row>
    <row r="98" spans="1:6" ht="16.5" customHeight="1" x14ac:dyDescent="0.25">
      <c r="A98" s="81" t="s">
        <v>95</v>
      </c>
      <c r="B98" s="82" t="s">
        <v>85</v>
      </c>
      <c r="C98" s="83">
        <v>0</v>
      </c>
      <c r="D98" s="83">
        <f>3.75</f>
        <v>3.75</v>
      </c>
      <c r="E98" s="38">
        <f t="shared" si="6"/>
        <v>3.75</v>
      </c>
      <c r="F98" s="34"/>
    </row>
    <row r="99" spans="1:6" ht="16.5" customHeight="1" x14ac:dyDescent="0.25">
      <c r="A99" s="84" t="s">
        <v>96</v>
      </c>
      <c r="B99" s="85" t="s">
        <v>85</v>
      </c>
      <c r="C99" s="86">
        <v>0</v>
      </c>
      <c r="D99" s="86">
        <f>99.81</f>
        <v>99.81</v>
      </c>
      <c r="E99" s="21">
        <f t="shared" si="6"/>
        <v>99.81</v>
      </c>
      <c r="F99" s="34"/>
    </row>
    <row r="100" spans="1:6" ht="15" customHeight="1" x14ac:dyDescent="0.25">
      <c r="A100" s="87" t="s">
        <v>97</v>
      </c>
      <c r="B100" s="85" t="s">
        <v>36</v>
      </c>
      <c r="C100" s="86">
        <v>400</v>
      </c>
      <c r="D100" s="86">
        <v>0</v>
      </c>
      <c r="E100" s="21">
        <f t="shared" si="6"/>
        <v>400</v>
      </c>
    </row>
    <row r="101" spans="1:6" ht="15" customHeight="1" x14ac:dyDescent="0.25">
      <c r="A101" s="88" t="s">
        <v>98</v>
      </c>
      <c r="B101" s="73" t="s">
        <v>36</v>
      </c>
      <c r="C101" s="78">
        <v>85</v>
      </c>
      <c r="D101" s="78">
        <v>0</v>
      </c>
      <c r="E101" s="25">
        <f t="shared" si="6"/>
        <v>85</v>
      </c>
    </row>
    <row r="102" spans="1:6" ht="15" customHeight="1" x14ac:dyDescent="0.25">
      <c r="A102" s="22" t="s">
        <v>99</v>
      </c>
      <c r="B102" s="73" t="s">
        <v>100</v>
      </c>
      <c r="C102" s="78">
        <v>1350</v>
      </c>
      <c r="D102" s="78">
        <v>0</v>
      </c>
      <c r="E102" s="25">
        <f t="shared" si="6"/>
        <v>1350</v>
      </c>
    </row>
    <row r="103" spans="1:6" ht="15" customHeight="1" x14ac:dyDescent="0.25">
      <c r="A103" s="22" t="s">
        <v>101</v>
      </c>
      <c r="B103" s="73" t="s">
        <v>100</v>
      </c>
      <c r="C103" s="78">
        <v>1900</v>
      </c>
      <c r="D103" s="44">
        <v>0</v>
      </c>
      <c r="E103" s="25">
        <f t="shared" si="6"/>
        <v>1900</v>
      </c>
    </row>
    <row r="104" spans="1:6" ht="25.5" customHeight="1" x14ac:dyDescent="0.25">
      <c r="A104" s="22" t="s">
        <v>102</v>
      </c>
      <c r="B104" s="73" t="s">
        <v>100</v>
      </c>
      <c r="C104" s="44">
        <v>1750</v>
      </c>
      <c r="D104" s="44">
        <v>0</v>
      </c>
      <c r="E104" s="25">
        <f t="shared" si="6"/>
        <v>1750</v>
      </c>
    </row>
    <row r="105" spans="1:6" ht="24.75" customHeight="1" x14ac:dyDescent="0.25">
      <c r="A105" s="46" t="s">
        <v>103</v>
      </c>
      <c r="B105" s="73" t="s">
        <v>36</v>
      </c>
      <c r="C105" s="44">
        <v>700</v>
      </c>
      <c r="D105" s="44">
        <v>0</v>
      </c>
      <c r="E105" s="25">
        <f t="shared" si="6"/>
        <v>700</v>
      </c>
      <c r="F105" s="89"/>
    </row>
    <row r="106" spans="1:6" ht="15" customHeight="1" x14ac:dyDescent="0.25">
      <c r="A106" s="22" t="s">
        <v>104</v>
      </c>
      <c r="B106" s="73"/>
      <c r="C106" s="44">
        <v>0</v>
      </c>
      <c r="D106" s="44">
        <v>0</v>
      </c>
      <c r="E106" s="25">
        <f t="shared" si="6"/>
        <v>0</v>
      </c>
    </row>
    <row r="107" spans="1:6" ht="16.5" customHeight="1" x14ac:dyDescent="0.25">
      <c r="A107" s="22" t="s">
        <v>105</v>
      </c>
      <c r="B107" s="73" t="s">
        <v>36</v>
      </c>
      <c r="C107" s="44">
        <v>50</v>
      </c>
      <c r="D107" s="44">
        <v>0</v>
      </c>
      <c r="E107" s="25">
        <f t="shared" si="6"/>
        <v>50</v>
      </c>
    </row>
    <row r="108" spans="1:6" ht="26.25" customHeight="1" x14ac:dyDescent="0.25">
      <c r="A108" s="22" t="s">
        <v>106</v>
      </c>
      <c r="B108" s="73" t="s">
        <v>36</v>
      </c>
      <c r="C108" s="44">
        <v>2000</v>
      </c>
      <c r="D108" s="44">
        <v>0</v>
      </c>
      <c r="E108" s="25">
        <f t="shared" si="6"/>
        <v>2000</v>
      </c>
    </row>
    <row r="109" spans="1:6" ht="16.5" customHeight="1" x14ac:dyDescent="0.25">
      <c r="A109" s="22" t="s">
        <v>107</v>
      </c>
      <c r="B109" s="73" t="s">
        <v>36</v>
      </c>
      <c r="C109" s="44">
        <v>1700</v>
      </c>
      <c r="D109" s="44">
        <v>0</v>
      </c>
      <c r="E109" s="25">
        <f t="shared" si="6"/>
        <v>1700</v>
      </c>
    </row>
    <row r="110" spans="1:6" ht="26.25" customHeight="1" x14ac:dyDescent="0.25">
      <c r="A110" s="22" t="s">
        <v>108</v>
      </c>
      <c r="B110" s="73" t="s">
        <v>36</v>
      </c>
      <c r="C110" s="44">
        <v>85</v>
      </c>
      <c r="D110" s="44">
        <v>0</v>
      </c>
      <c r="E110" s="25">
        <f t="shared" si="6"/>
        <v>85</v>
      </c>
    </row>
    <row r="111" spans="1:6" ht="16.5" customHeight="1" x14ac:dyDescent="0.25">
      <c r="A111" s="22" t="s">
        <v>109</v>
      </c>
      <c r="B111" s="73" t="s">
        <v>36</v>
      </c>
      <c r="C111" s="44">
        <v>80</v>
      </c>
      <c r="D111" s="44">
        <v>0</v>
      </c>
      <c r="E111" s="25">
        <f t="shared" si="6"/>
        <v>80</v>
      </c>
    </row>
    <row r="112" spans="1:6" ht="16.5" customHeight="1" x14ac:dyDescent="0.25">
      <c r="A112" s="22" t="s">
        <v>110</v>
      </c>
      <c r="B112" s="73" t="s">
        <v>36</v>
      </c>
      <c r="C112" s="44">
        <v>1570</v>
      </c>
      <c r="D112" s="44">
        <v>0</v>
      </c>
      <c r="E112" s="25">
        <f t="shared" si="6"/>
        <v>1570</v>
      </c>
    </row>
    <row r="113" spans="1:6" ht="26.25" customHeight="1" x14ac:dyDescent="0.25">
      <c r="A113" s="22" t="s">
        <v>111</v>
      </c>
      <c r="B113" s="73" t="s">
        <v>36</v>
      </c>
      <c r="C113" s="44">
        <v>1570</v>
      </c>
      <c r="D113" s="44">
        <v>0</v>
      </c>
      <c r="E113" s="25">
        <f t="shared" si="6"/>
        <v>1570</v>
      </c>
    </row>
    <row r="114" spans="1:6" ht="15" customHeight="1" x14ac:dyDescent="0.25">
      <c r="A114" s="22" t="s">
        <v>112</v>
      </c>
      <c r="B114" s="73" t="s">
        <v>36</v>
      </c>
      <c r="C114" s="44">
        <v>500</v>
      </c>
      <c r="D114" s="44">
        <v>0</v>
      </c>
      <c r="E114" s="25">
        <f t="shared" si="6"/>
        <v>500</v>
      </c>
    </row>
    <row r="115" spans="1:6" ht="15" customHeight="1" x14ac:dyDescent="0.25">
      <c r="A115" s="74" t="s">
        <v>113</v>
      </c>
      <c r="B115" s="73" t="s">
        <v>114</v>
      </c>
      <c r="C115" s="44">
        <v>250</v>
      </c>
      <c r="D115" s="44">
        <v>0</v>
      </c>
      <c r="E115" s="25">
        <f t="shared" si="6"/>
        <v>250</v>
      </c>
    </row>
    <row r="116" spans="1:6" ht="15.75" customHeight="1" x14ac:dyDescent="0.25">
      <c r="A116" s="74" t="s">
        <v>115</v>
      </c>
      <c r="B116" s="73" t="s">
        <v>116</v>
      </c>
      <c r="C116" s="44">
        <v>500</v>
      </c>
      <c r="D116" s="44">
        <v>0</v>
      </c>
      <c r="E116" s="25">
        <f t="shared" si="6"/>
        <v>500</v>
      </c>
    </row>
    <row r="117" spans="1:6" ht="16.5" customHeight="1" x14ac:dyDescent="0.25">
      <c r="A117" s="74" t="s">
        <v>117</v>
      </c>
      <c r="B117" s="73" t="s">
        <v>118</v>
      </c>
      <c r="C117" s="44">
        <v>50</v>
      </c>
      <c r="D117" s="44">
        <v>0</v>
      </c>
      <c r="E117" s="25">
        <f t="shared" si="6"/>
        <v>50</v>
      </c>
    </row>
    <row r="118" spans="1:6" x14ac:dyDescent="0.25">
      <c r="A118" s="74" t="s">
        <v>119</v>
      </c>
      <c r="B118" s="73" t="s">
        <v>116</v>
      </c>
      <c r="C118" s="44">
        <v>1200</v>
      </c>
      <c r="D118" s="44">
        <v>0</v>
      </c>
      <c r="E118" s="25">
        <f t="shared" si="6"/>
        <v>1200</v>
      </c>
    </row>
    <row r="119" spans="1:6" ht="14.25" customHeight="1" x14ac:dyDescent="0.25">
      <c r="A119" s="22" t="s">
        <v>120</v>
      </c>
      <c r="B119" s="73" t="s">
        <v>121</v>
      </c>
      <c r="C119" s="44">
        <v>650</v>
      </c>
      <c r="D119" s="44">
        <v>0</v>
      </c>
      <c r="E119" s="25">
        <f t="shared" si="6"/>
        <v>650</v>
      </c>
    </row>
    <row r="120" spans="1:6" ht="26.25" customHeight="1" x14ac:dyDescent="0.25">
      <c r="A120" s="90" t="s">
        <v>122</v>
      </c>
      <c r="B120" s="73" t="s">
        <v>36</v>
      </c>
      <c r="C120" s="44">
        <v>1570</v>
      </c>
      <c r="D120" s="44">
        <v>0</v>
      </c>
      <c r="E120" s="25">
        <f t="shared" si="6"/>
        <v>1570</v>
      </c>
    </row>
    <row r="121" spans="1:6" ht="26.25" customHeight="1" x14ac:dyDescent="0.25">
      <c r="A121" s="90" t="s">
        <v>123</v>
      </c>
      <c r="B121" s="73" t="s">
        <v>36</v>
      </c>
      <c r="C121" s="44">
        <v>1570</v>
      </c>
      <c r="D121" s="44">
        <v>0</v>
      </c>
      <c r="E121" s="25">
        <f t="shared" ref="E121:E123" si="7">SUM(C121:D121)</f>
        <v>1570</v>
      </c>
    </row>
    <row r="122" spans="1:6" ht="15.75" customHeight="1" thickBot="1" x14ac:dyDescent="0.3">
      <c r="A122" s="75" t="s">
        <v>124</v>
      </c>
      <c r="B122" s="64"/>
      <c r="C122" s="28">
        <v>56026.34</v>
      </c>
      <c r="D122" s="28">
        <f>-130</f>
        <v>-130</v>
      </c>
      <c r="E122" s="29">
        <f t="shared" si="7"/>
        <v>55896.34</v>
      </c>
      <c r="F122" s="34"/>
    </row>
    <row r="123" spans="1:6" ht="16.5" customHeight="1" thickBot="1" x14ac:dyDescent="0.3">
      <c r="A123" s="76" t="s">
        <v>125</v>
      </c>
      <c r="B123" s="70"/>
      <c r="C123" s="60">
        <f>SUM(C125:C134)</f>
        <v>325128</v>
      </c>
      <c r="D123" s="60">
        <f>SUM(D125:D134)</f>
        <v>45.24</v>
      </c>
      <c r="E123" s="61">
        <f t="shared" si="7"/>
        <v>325173.24</v>
      </c>
      <c r="F123" s="34"/>
    </row>
    <row r="124" spans="1:6" ht="12.75" customHeight="1" x14ac:dyDescent="0.25">
      <c r="A124" s="77" t="s">
        <v>27</v>
      </c>
      <c r="B124" s="67"/>
      <c r="C124" s="20"/>
      <c r="D124" s="20"/>
      <c r="E124" s="21"/>
    </row>
    <row r="125" spans="1:6" ht="15" customHeight="1" x14ac:dyDescent="0.25">
      <c r="A125" s="74" t="s">
        <v>30</v>
      </c>
      <c r="B125" s="69"/>
      <c r="C125" s="24">
        <v>71786</v>
      </c>
      <c r="D125" s="24">
        <f>45.24</f>
        <v>45.24</v>
      </c>
      <c r="E125" s="25">
        <f t="shared" ref="E125:E135" si="8">SUM(C125:D125)</f>
        <v>71831.240000000005</v>
      </c>
    </row>
    <row r="126" spans="1:6" ht="15" customHeight="1" x14ac:dyDescent="0.25">
      <c r="A126" s="74" t="s">
        <v>126</v>
      </c>
      <c r="B126" s="73" t="s">
        <v>36</v>
      </c>
      <c r="C126" s="91">
        <v>132500</v>
      </c>
      <c r="D126" s="91">
        <v>0</v>
      </c>
      <c r="E126" s="25">
        <f t="shared" si="8"/>
        <v>132500</v>
      </c>
    </row>
    <row r="127" spans="1:6" ht="15" customHeight="1" x14ac:dyDescent="0.25">
      <c r="A127" s="74" t="s">
        <v>127</v>
      </c>
      <c r="B127" s="73" t="s">
        <v>36</v>
      </c>
      <c r="C127" s="24">
        <v>25000</v>
      </c>
      <c r="D127" s="24">
        <v>0</v>
      </c>
      <c r="E127" s="25">
        <f t="shared" si="8"/>
        <v>25000</v>
      </c>
    </row>
    <row r="128" spans="1:6" ht="15" customHeight="1" x14ac:dyDescent="0.25">
      <c r="A128" s="74" t="s">
        <v>128</v>
      </c>
      <c r="B128" s="73" t="s">
        <v>36</v>
      </c>
      <c r="C128" s="24">
        <v>228</v>
      </c>
      <c r="D128" s="24">
        <v>0</v>
      </c>
      <c r="E128" s="25">
        <f t="shared" si="8"/>
        <v>228</v>
      </c>
    </row>
    <row r="129" spans="1:6" ht="15" customHeight="1" x14ac:dyDescent="0.25">
      <c r="A129" s="74" t="s">
        <v>129</v>
      </c>
      <c r="B129" s="73" t="s">
        <v>36</v>
      </c>
      <c r="C129" s="24">
        <v>189</v>
      </c>
      <c r="D129" s="24">
        <v>0</v>
      </c>
      <c r="E129" s="25">
        <f t="shared" si="8"/>
        <v>189</v>
      </c>
    </row>
    <row r="130" spans="1:6" ht="15" customHeight="1" x14ac:dyDescent="0.25">
      <c r="A130" s="74" t="s">
        <v>130</v>
      </c>
      <c r="B130" s="73" t="s">
        <v>36</v>
      </c>
      <c r="C130" s="24">
        <v>1047</v>
      </c>
      <c r="D130" s="24">
        <v>0</v>
      </c>
      <c r="E130" s="25">
        <f t="shared" si="8"/>
        <v>1047</v>
      </c>
    </row>
    <row r="131" spans="1:6" ht="15" customHeight="1" x14ac:dyDescent="0.25">
      <c r="A131" s="74" t="s">
        <v>131</v>
      </c>
      <c r="B131" s="73" t="s">
        <v>36</v>
      </c>
      <c r="C131" s="24">
        <v>277</v>
      </c>
      <c r="D131" s="24">
        <v>0</v>
      </c>
      <c r="E131" s="25">
        <f t="shared" si="8"/>
        <v>277</v>
      </c>
    </row>
    <row r="132" spans="1:6" ht="27.75" customHeight="1" x14ac:dyDescent="0.25">
      <c r="A132" s="22" t="s">
        <v>132</v>
      </c>
      <c r="B132" s="73" t="s">
        <v>36</v>
      </c>
      <c r="C132" s="24">
        <v>150</v>
      </c>
      <c r="D132" s="24">
        <v>0</v>
      </c>
      <c r="E132" s="25">
        <f t="shared" si="8"/>
        <v>150</v>
      </c>
    </row>
    <row r="133" spans="1:6" ht="40.5" customHeight="1" x14ac:dyDescent="0.25">
      <c r="A133" s="22" t="s">
        <v>133</v>
      </c>
      <c r="B133" s="73"/>
      <c r="C133" s="24">
        <v>2450</v>
      </c>
      <c r="D133" s="24">
        <v>0</v>
      </c>
      <c r="E133" s="25">
        <f t="shared" si="8"/>
        <v>2450</v>
      </c>
    </row>
    <row r="134" spans="1:6" ht="26.25" customHeight="1" thickBot="1" x14ac:dyDescent="0.3">
      <c r="A134" s="26" t="s">
        <v>134</v>
      </c>
      <c r="B134" s="64"/>
      <c r="C134" s="28">
        <v>91501</v>
      </c>
      <c r="D134" s="28">
        <v>0</v>
      </c>
      <c r="E134" s="29">
        <f t="shared" si="8"/>
        <v>91501</v>
      </c>
    </row>
    <row r="135" spans="1:6" ht="15" customHeight="1" thickBot="1" x14ac:dyDescent="0.3">
      <c r="A135" s="76" t="s">
        <v>135</v>
      </c>
      <c r="B135" s="70"/>
      <c r="C135" s="60">
        <f>SUM(C137:C143)</f>
        <v>152530.56</v>
      </c>
      <c r="D135" s="60">
        <f>SUM(D137:D143)</f>
        <v>81.66</v>
      </c>
      <c r="E135" s="61">
        <f t="shared" si="8"/>
        <v>152612.22</v>
      </c>
      <c r="F135" s="34"/>
    </row>
    <row r="136" spans="1:6" ht="12" customHeight="1" x14ac:dyDescent="0.25">
      <c r="A136" s="77" t="s">
        <v>27</v>
      </c>
      <c r="B136" s="67"/>
      <c r="C136" s="20"/>
      <c r="D136" s="20"/>
      <c r="E136" s="21"/>
    </row>
    <row r="137" spans="1:6" ht="15" customHeight="1" x14ac:dyDescent="0.25">
      <c r="A137" s="74" t="s">
        <v>30</v>
      </c>
      <c r="B137" s="69"/>
      <c r="C137" s="24">
        <v>4590</v>
      </c>
      <c r="D137" s="24">
        <f>90.66</f>
        <v>90.66</v>
      </c>
      <c r="E137" s="25">
        <f t="shared" ref="E137:E144" si="9">SUM(C137:D137)</f>
        <v>4680.66</v>
      </c>
    </row>
    <row r="138" spans="1:6" ht="30.75" customHeight="1" x14ac:dyDescent="0.25">
      <c r="A138" s="22" t="s">
        <v>136</v>
      </c>
      <c r="B138" s="73" t="s">
        <v>137</v>
      </c>
      <c r="C138" s="24">
        <v>350</v>
      </c>
      <c r="D138" s="24">
        <v>0</v>
      </c>
      <c r="E138" s="25">
        <f t="shared" si="9"/>
        <v>350</v>
      </c>
    </row>
    <row r="139" spans="1:6" ht="17.25" customHeight="1" x14ac:dyDescent="0.25">
      <c r="A139" s="22" t="s">
        <v>138</v>
      </c>
      <c r="B139" s="73" t="s">
        <v>139</v>
      </c>
      <c r="C139" s="24">
        <v>250</v>
      </c>
      <c r="D139" s="24">
        <v>0</v>
      </c>
      <c r="E139" s="25">
        <f t="shared" si="9"/>
        <v>250</v>
      </c>
    </row>
    <row r="140" spans="1:6" ht="15" customHeight="1" x14ac:dyDescent="0.25">
      <c r="A140" s="74" t="s">
        <v>140</v>
      </c>
      <c r="B140" s="92"/>
      <c r="C140" s="24">
        <v>10</v>
      </c>
      <c r="D140" s="24">
        <v>0</v>
      </c>
      <c r="E140" s="25">
        <f t="shared" si="9"/>
        <v>10</v>
      </c>
    </row>
    <row r="141" spans="1:6" ht="15" customHeight="1" x14ac:dyDescent="0.25">
      <c r="A141" s="74" t="s">
        <v>141</v>
      </c>
      <c r="B141" s="93" t="s">
        <v>45</v>
      </c>
      <c r="C141" s="24">
        <v>180</v>
      </c>
      <c r="D141" s="24">
        <v>0</v>
      </c>
      <c r="E141" s="25">
        <f t="shared" si="9"/>
        <v>180</v>
      </c>
    </row>
    <row r="142" spans="1:6" ht="15" customHeight="1" x14ac:dyDescent="0.25">
      <c r="A142" s="74" t="s">
        <v>142</v>
      </c>
      <c r="B142" s="93" t="s">
        <v>45</v>
      </c>
      <c r="C142" s="24">
        <v>810</v>
      </c>
      <c r="D142" s="24">
        <v>0</v>
      </c>
      <c r="E142" s="25">
        <f t="shared" si="9"/>
        <v>810</v>
      </c>
    </row>
    <row r="143" spans="1:6" ht="30" customHeight="1" thickBot="1" x14ac:dyDescent="0.3">
      <c r="A143" s="26" t="s">
        <v>143</v>
      </c>
      <c r="B143" s="94"/>
      <c r="C143" s="28">
        <v>146340.56</v>
      </c>
      <c r="D143" s="28">
        <f>-9</f>
        <v>-9</v>
      </c>
      <c r="E143" s="29">
        <f t="shared" si="9"/>
        <v>146331.56</v>
      </c>
    </row>
    <row r="144" spans="1:6" ht="16.350000000000001" customHeight="1" thickBot="1" x14ac:dyDescent="0.3">
      <c r="A144" s="76" t="s">
        <v>144</v>
      </c>
      <c r="B144" s="70"/>
      <c r="C144" s="60">
        <f>SUM(C146:C181)</f>
        <v>112053</v>
      </c>
      <c r="D144" s="60">
        <f>SUM(D146:D181)</f>
        <v>0</v>
      </c>
      <c r="E144" s="61">
        <f t="shared" si="9"/>
        <v>112053</v>
      </c>
      <c r="F144" s="34"/>
    </row>
    <row r="145" spans="1:5" ht="15" customHeight="1" x14ac:dyDescent="0.25">
      <c r="A145" s="77" t="s">
        <v>27</v>
      </c>
      <c r="B145" s="67"/>
      <c r="C145" s="20"/>
      <c r="D145" s="20"/>
      <c r="E145" s="21"/>
    </row>
    <row r="146" spans="1:5" ht="28.5" customHeight="1" x14ac:dyDescent="0.25">
      <c r="A146" s="22" t="s">
        <v>145</v>
      </c>
      <c r="B146" s="69" t="s">
        <v>146</v>
      </c>
      <c r="C146" s="45">
        <v>850</v>
      </c>
      <c r="D146" s="45">
        <v>0</v>
      </c>
      <c r="E146" s="25">
        <f t="shared" ref="E146:E182" si="10">SUM(C146:D146)</f>
        <v>850</v>
      </c>
    </row>
    <row r="147" spans="1:5" ht="25.5" customHeight="1" x14ac:dyDescent="0.25">
      <c r="A147" s="22" t="s">
        <v>147</v>
      </c>
      <c r="B147" s="73" t="s">
        <v>148</v>
      </c>
      <c r="C147" s="24">
        <v>17000</v>
      </c>
      <c r="D147" s="24">
        <v>0</v>
      </c>
      <c r="E147" s="25">
        <f t="shared" si="10"/>
        <v>17000</v>
      </c>
    </row>
    <row r="148" spans="1:5" ht="17.25" customHeight="1" x14ac:dyDescent="0.25">
      <c r="A148" s="95" t="s">
        <v>149</v>
      </c>
      <c r="B148" s="73"/>
      <c r="C148" s="24">
        <v>0</v>
      </c>
      <c r="D148" s="24">
        <v>0</v>
      </c>
      <c r="E148" s="25">
        <f t="shared" si="10"/>
        <v>0</v>
      </c>
    </row>
    <row r="149" spans="1:5" ht="25.5" customHeight="1" x14ac:dyDescent="0.25">
      <c r="A149" s="22" t="s">
        <v>150</v>
      </c>
      <c r="B149" s="73" t="s">
        <v>151</v>
      </c>
      <c r="C149" s="24">
        <v>1000</v>
      </c>
      <c r="D149" s="24">
        <v>0</v>
      </c>
      <c r="E149" s="25">
        <f t="shared" si="10"/>
        <v>1000</v>
      </c>
    </row>
    <row r="150" spans="1:5" ht="29.25" customHeight="1" x14ac:dyDescent="0.25">
      <c r="A150" s="22" t="s">
        <v>152</v>
      </c>
      <c r="B150" s="73" t="s">
        <v>153</v>
      </c>
      <c r="C150" s="24">
        <v>1600</v>
      </c>
      <c r="D150" s="24">
        <v>0</v>
      </c>
      <c r="E150" s="25">
        <f t="shared" si="10"/>
        <v>1600</v>
      </c>
    </row>
    <row r="151" spans="1:5" ht="52.5" customHeight="1" x14ac:dyDescent="0.25">
      <c r="A151" s="22" t="s">
        <v>154</v>
      </c>
      <c r="B151" s="73" t="s">
        <v>36</v>
      </c>
      <c r="C151" s="44">
        <v>11900</v>
      </c>
      <c r="D151" s="44">
        <v>0</v>
      </c>
      <c r="E151" s="25">
        <f t="shared" si="10"/>
        <v>11900</v>
      </c>
    </row>
    <row r="152" spans="1:5" ht="15" customHeight="1" x14ac:dyDescent="0.25">
      <c r="A152" s="74" t="s">
        <v>155</v>
      </c>
      <c r="B152" s="73" t="s">
        <v>36</v>
      </c>
      <c r="C152" s="44">
        <v>6620</v>
      </c>
      <c r="D152" s="44">
        <v>0</v>
      </c>
      <c r="E152" s="25">
        <f t="shared" si="10"/>
        <v>6620</v>
      </c>
    </row>
    <row r="153" spans="1:5" ht="52.5" customHeight="1" x14ac:dyDescent="0.25">
      <c r="A153" s="22" t="s">
        <v>156</v>
      </c>
      <c r="B153" s="73" t="s">
        <v>36</v>
      </c>
      <c r="C153" s="44">
        <v>18705</v>
      </c>
      <c r="D153" s="44">
        <v>0</v>
      </c>
      <c r="E153" s="25">
        <f t="shared" si="10"/>
        <v>18705</v>
      </c>
    </row>
    <row r="154" spans="1:5" ht="54" customHeight="1" x14ac:dyDescent="0.25">
      <c r="A154" s="22" t="s">
        <v>157</v>
      </c>
      <c r="B154" s="73" t="s">
        <v>36</v>
      </c>
      <c r="C154" s="44">
        <v>14028</v>
      </c>
      <c r="D154" s="44">
        <v>0</v>
      </c>
      <c r="E154" s="25">
        <f t="shared" si="10"/>
        <v>14028</v>
      </c>
    </row>
    <row r="155" spans="1:5" ht="54" customHeight="1" x14ac:dyDescent="0.25">
      <c r="A155" s="22" t="s">
        <v>158</v>
      </c>
      <c r="B155" s="73" t="s">
        <v>36</v>
      </c>
      <c r="C155" s="44">
        <v>12000</v>
      </c>
      <c r="D155" s="44">
        <v>0</v>
      </c>
      <c r="E155" s="25">
        <f t="shared" si="10"/>
        <v>12000</v>
      </c>
    </row>
    <row r="156" spans="1:5" ht="55.5" customHeight="1" x14ac:dyDescent="0.25">
      <c r="A156" s="22" t="s">
        <v>159</v>
      </c>
      <c r="B156" s="73" t="s">
        <v>36</v>
      </c>
      <c r="C156" s="44">
        <v>11200</v>
      </c>
      <c r="D156" s="44">
        <v>0</v>
      </c>
      <c r="E156" s="25">
        <f t="shared" si="10"/>
        <v>11200</v>
      </c>
    </row>
    <row r="157" spans="1:5" ht="27.75" customHeight="1" x14ac:dyDescent="0.25">
      <c r="A157" s="22" t="s">
        <v>160</v>
      </c>
      <c r="B157" s="73"/>
      <c r="C157" s="44">
        <v>4.5</v>
      </c>
      <c r="D157" s="44">
        <v>0</v>
      </c>
      <c r="E157" s="25">
        <f t="shared" si="10"/>
        <v>4.5</v>
      </c>
    </row>
    <row r="158" spans="1:5" ht="15" customHeight="1" x14ac:dyDescent="0.25">
      <c r="A158" s="22" t="s">
        <v>161</v>
      </c>
      <c r="B158" s="73" t="s">
        <v>121</v>
      </c>
      <c r="C158" s="44">
        <v>20</v>
      </c>
      <c r="D158" s="44">
        <v>0</v>
      </c>
      <c r="E158" s="25">
        <f t="shared" si="10"/>
        <v>20</v>
      </c>
    </row>
    <row r="159" spans="1:5" ht="15" customHeight="1" x14ac:dyDescent="0.25">
      <c r="A159" s="22" t="s">
        <v>162</v>
      </c>
      <c r="B159" s="73" t="s">
        <v>121</v>
      </c>
      <c r="C159" s="44">
        <v>10</v>
      </c>
      <c r="D159" s="44">
        <v>0</v>
      </c>
      <c r="E159" s="25">
        <f t="shared" si="10"/>
        <v>10</v>
      </c>
    </row>
    <row r="160" spans="1:5" ht="15" customHeight="1" x14ac:dyDescent="0.25">
      <c r="A160" s="74" t="s">
        <v>163</v>
      </c>
      <c r="B160" s="73" t="s">
        <v>121</v>
      </c>
      <c r="C160" s="44">
        <v>70</v>
      </c>
      <c r="D160" s="44">
        <v>0</v>
      </c>
      <c r="E160" s="25">
        <f t="shared" si="10"/>
        <v>70</v>
      </c>
    </row>
    <row r="161" spans="1:5" ht="15" customHeight="1" x14ac:dyDescent="0.25">
      <c r="A161" s="74" t="s">
        <v>164</v>
      </c>
      <c r="B161" s="73" t="s">
        <v>36</v>
      </c>
      <c r="C161" s="44">
        <v>1050</v>
      </c>
      <c r="D161" s="44">
        <v>0</v>
      </c>
      <c r="E161" s="25">
        <f t="shared" si="10"/>
        <v>1050</v>
      </c>
    </row>
    <row r="162" spans="1:5" ht="15" customHeight="1" x14ac:dyDescent="0.25">
      <c r="A162" s="74" t="s">
        <v>165</v>
      </c>
      <c r="B162" s="73" t="s">
        <v>36</v>
      </c>
      <c r="C162" s="44">
        <v>4000</v>
      </c>
      <c r="D162" s="44">
        <v>0</v>
      </c>
      <c r="E162" s="25">
        <f t="shared" si="10"/>
        <v>4000</v>
      </c>
    </row>
    <row r="163" spans="1:5" ht="15" customHeight="1" x14ac:dyDescent="0.25">
      <c r="A163" s="74" t="s">
        <v>166</v>
      </c>
      <c r="B163" s="73" t="s">
        <v>121</v>
      </c>
      <c r="C163" s="44">
        <v>80</v>
      </c>
      <c r="D163" s="44">
        <v>0</v>
      </c>
      <c r="E163" s="25">
        <f t="shared" si="10"/>
        <v>80</v>
      </c>
    </row>
    <row r="164" spans="1:5" ht="15" customHeight="1" x14ac:dyDescent="0.25">
      <c r="A164" s="74" t="s">
        <v>167</v>
      </c>
      <c r="B164" s="73" t="s">
        <v>36</v>
      </c>
      <c r="C164" s="44">
        <v>50</v>
      </c>
      <c r="D164" s="44">
        <v>0</v>
      </c>
      <c r="E164" s="25">
        <f t="shared" si="10"/>
        <v>50</v>
      </c>
    </row>
    <row r="165" spans="1:5" ht="15" customHeight="1" x14ac:dyDescent="0.25">
      <c r="A165" s="74" t="s">
        <v>168</v>
      </c>
      <c r="B165" s="73" t="s">
        <v>36</v>
      </c>
      <c r="C165" s="44">
        <v>100</v>
      </c>
      <c r="D165" s="44">
        <v>0</v>
      </c>
      <c r="E165" s="25">
        <f t="shared" si="10"/>
        <v>100</v>
      </c>
    </row>
    <row r="166" spans="1:5" ht="15" customHeight="1" x14ac:dyDescent="0.25">
      <c r="A166" s="74" t="s">
        <v>169</v>
      </c>
      <c r="B166" s="73" t="s">
        <v>36</v>
      </c>
      <c r="C166" s="44">
        <v>650</v>
      </c>
      <c r="D166" s="44">
        <v>0</v>
      </c>
      <c r="E166" s="25">
        <f t="shared" si="10"/>
        <v>650</v>
      </c>
    </row>
    <row r="167" spans="1:5" ht="15" customHeight="1" x14ac:dyDescent="0.25">
      <c r="A167" s="74" t="s">
        <v>170</v>
      </c>
      <c r="B167" s="73"/>
      <c r="C167" s="44">
        <v>0</v>
      </c>
      <c r="D167" s="44">
        <v>0</v>
      </c>
      <c r="E167" s="25">
        <f t="shared" si="10"/>
        <v>0</v>
      </c>
    </row>
    <row r="168" spans="1:5" ht="15" customHeight="1" x14ac:dyDescent="0.25">
      <c r="A168" s="90" t="s">
        <v>171</v>
      </c>
      <c r="B168" s="73" t="s">
        <v>121</v>
      </c>
      <c r="C168" s="44">
        <v>40</v>
      </c>
      <c r="D168" s="44">
        <v>0</v>
      </c>
      <c r="E168" s="25">
        <f t="shared" si="10"/>
        <v>40</v>
      </c>
    </row>
    <row r="169" spans="1:5" ht="15" customHeight="1" x14ac:dyDescent="0.25">
      <c r="A169" s="22" t="s">
        <v>172</v>
      </c>
      <c r="B169" s="73" t="s">
        <v>121</v>
      </c>
      <c r="C169" s="44">
        <v>20</v>
      </c>
      <c r="D169" s="44">
        <v>0</v>
      </c>
      <c r="E169" s="25">
        <f t="shared" si="10"/>
        <v>20</v>
      </c>
    </row>
    <row r="170" spans="1:5" ht="51" customHeight="1" x14ac:dyDescent="0.25">
      <c r="A170" s="90" t="s">
        <v>173</v>
      </c>
      <c r="B170" s="73" t="s">
        <v>114</v>
      </c>
      <c r="C170" s="44">
        <v>22</v>
      </c>
      <c r="D170" s="44">
        <v>0</v>
      </c>
      <c r="E170" s="25">
        <f t="shared" si="10"/>
        <v>22</v>
      </c>
    </row>
    <row r="171" spans="1:5" ht="15" customHeight="1" x14ac:dyDescent="0.25">
      <c r="A171" s="90" t="s">
        <v>174</v>
      </c>
      <c r="B171" s="73" t="s">
        <v>121</v>
      </c>
      <c r="C171" s="44">
        <v>10</v>
      </c>
      <c r="D171" s="44">
        <v>0</v>
      </c>
      <c r="E171" s="25">
        <f t="shared" si="10"/>
        <v>10</v>
      </c>
    </row>
    <row r="172" spans="1:5" ht="15" customHeight="1" x14ac:dyDescent="0.25">
      <c r="A172" s="90" t="s">
        <v>175</v>
      </c>
      <c r="B172" s="73" t="s">
        <v>36</v>
      </c>
      <c r="C172" s="44">
        <v>50</v>
      </c>
      <c r="D172" s="44">
        <v>0</v>
      </c>
      <c r="E172" s="25">
        <f t="shared" si="10"/>
        <v>50</v>
      </c>
    </row>
    <row r="173" spans="1:5" ht="18" customHeight="1" x14ac:dyDescent="0.25">
      <c r="A173" s="22" t="s">
        <v>176</v>
      </c>
      <c r="B173" s="73" t="s">
        <v>36</v>
      </c>
      <c r="C173" s="44">
        <v>668</v>
      </c>
      <c r="D173" s="44">
        <v>0</v>
      </c>
      <c r="E173" s="25">
        <f t="shared" si="10"/>
        <v>668</v>
      </c>
    </row>
    <row r="174" spans="1:5" ht="15" customHeight="1" x14ac:dyDescent="0.25">
      <c r="A174" s="22" t="s">
        <v>177</v>
      </c>
      <c r="B174" s="73" t="s">
        <v>36</v>
      </c>
      <c r="C174" s="44">
        <v>526</v>
      </c>
      <c r="D174" s="44">
        <v>0</v>
      </c>
      <c r="E174" s="25">
        <f t="shared" si="10"/>
        <v>526</v>
      </c>
    </row>
    <row r="175" spans="1:5" ht="15" customHeight="1" x14ac:dyDescent="0.25">
      <c r="A175" s="22" t="s">
        <v>178</v>
      </c>
      <c r="B175" s="73" t="s">
        <v>36</v>
      </c>
      <c r="C175" s="44">
        <v>110</v>
      </c>
      <c r="D175" s="44">
        <v>0</v>
      </c>
      <c r="E175" s="25">
        <f t="shared" si="10"/>
        <v>110</v>
      </c>
    </row>
    <row r="176" spans="1:5" ht="15" customHeight="1" x14ac:dyDescent="0.25">
      <c r="A176" s="22" t="s">
        <v>179</v>
      </c>
      <c r="B176" s="73" t="s">
        <v>36</v>
      </c>
      <c r="C176" s="44">
        <v>476</v>
      </c>
      <c r="D176" s="44">
        <v>0</v>
      </c>
      <c r="E176" s="25">
        <f t="shared" si="10"/>
        <v>476</v>
      </c>
    </row>
    <row r="177" spans="1:6" ht="15" customHeight="1" x14ac:dyDescent="0.25">
      <c r="A177" s="22" t="s">
        <v>180</v>
      </c>
      <c r="B177" s="73"/>
      <c r="C177" s="44">
        <v>0</v>
      </c>
      <c r="D177" s="44">
        <v>0</v>
      </c>
      <c r="E177" s="25">
        <f t="shared" si="10"/>
        <v>0</v>
      </c>
    </row>
    <row r="178" spans="1:6" ht="15" customHeight="1" x14ac:dyDescent="0.25">
      <c r="A178" s="22" t="s">
        <v>181</v>
      </c>
      <c r="B178" s="73" t="s">
        <v>36</v>
      </c>
      <c r="C178" s="44">
        <v>100</v>
      </c>
      <c r="D178" s="44">
        <v>0</v>
      </c>
      <c r="E178" s="25">
        <f t="shared" si="10"/>
        <v>100</v>
      </c>
    </row>
    <row r="179" spans="1:6" ht="13.5" customHeight="1" x14ac:dyDescent="0.25">
      <c r="A179" s="46" t="s">
        <v>182</v>
      </c>
      <c r="B179" s="73" t="s">
        <v>36</v>
      </c>
      <c r="C179" s="44">
        <v>200</v>
      </c>
      <c r="D179" s="44">
        <v>0</v>
      </c>
      <c r="E179" s="25">
        <f t="shared" si="10"/>
        <v>200</v>
      </c>
    </row>
    <row r="180" spans="1:6" ht="15" customHeight="1" x14ac:dyDescent="0.25">
      <c r="A180" s="22" t="s">
        <v>183</v>
      </c>
      <c r="B180" s="73" t="s">
        <v>36</v>
      </c>
      <c r="C180" s="44">
        <v>100</v>
      </c>
      <c r="D180" s="44">
        <v>0</v>
      </c>
      <c r="E180" s="25">
        <f t="shared" si="10"/>
        <v>100</v>
      </c>
    </row>
    <row r="181" spans="1:6" ht="18" customHeight="1" thickBot="1" x14ac:dyDescent="0.3">
      <c r="A181" s="75" t="s">
        <v>184</v>
      </c>
      <c r="B181" s="96"/>
      <c r="C181" s="97">
        <v>8793.5</v>
      </c>
      <c r="D181" s="97">
        <v>0</v>
      </c>
      <c r="E181" s="29">
        <f t="shared" si="10"/>
        <v>8793.5</v>
      </c>
    </row>
    <row r="182" spans="1:6" ht="16.350000000000001" customHeight="1" thickBot="1" x14ac:dyDescent="0.3">
      <c r="A182" s="76" t="s">
        <v>185</v>
      </c>
      <c r="B182" s="70"/>
      <c r="C182" s="60">
        <f>SUM(C184:C184)</f>
        <v>300</v>
      </c>
      <c r="D182" s="60">
        <f>SUM(D184)</f>
        <v>4551</v>
      </c>
      <c r="E182" s="61">
        <f t="shared" si="10"/>
        <v>4851</v>
      </c>
      <c r="F182" s="34"/>
    </row>
    <row r="183" spans="1:6" ht="14.25" customHeight="1" x14ac:dyDescent="0.25">
      <c r="A183" s="77" t="s">
        <v>27</v>
      </c>
      <c r="B183" s="67"/>
      <c r="C183" s="43"/>
      <c r="D183" s="43"/>
      <c r="E183" s="21"/>
    </row>
    <row r="184" spans="1:6" ht="15" customHeight="1" thickBot="1" x14ac:dyDescent="0.3">
      <c r="A184" s="75" t="s">
        <v>186</v>
      </c>
      <c r="B184" s="64"/>
      <c r="C184" s="97">
        <v>300</v>
      </c>
      <c r="D184" s="97">
        <f>3559+992</f>
        <v>4551</v>
      </c>
      <c r="E184" s="29">
        <f>SUM(C184:D184)</f>
        <v>4851</v>
      </c>
    </row>
    <row r="185" spans="1:6" ht="16.350000000000001" customHeight="1" thickBot="1" x14ac:dyDescent="0.3">
      <c r="A185" s="76" t="s">
        <v>187</v>
      </c>
      <c r="B185" s="70"/>
      <c r="C185" s="60">
        <f>SUM(C187:C202)</f>
        <v>18536.239999999998</v>
      </c>
      <c r="D185" s="60">
        <f>SUM(D187:D202)</f>
        <v>408.98</v>
      </c>
      <c r="E185" s="61">
        <f>SUM(C185:D185)</f>
        <v>18945.219999999998</v>
      </c>
      <c r="F185" s="34"/>
    </row>
    <row r="186" spans="1:6" ht="13.5" customHeight="1" x14ac:dyDescent="0.25">
      <c r="A186" s="77" t="s">
        <v>27</v>
      </c>
      <c r="B186" s="67"/>
      <c r="C186" s="43"/>
      <c r="D186" s="43"/>
      <c r="E186" s="21"/>
    </row>
    <row r="187" spans="1:6" ht="39.75" customHeight="1" x14ac:dyDescent="0.25">
      <c r="A187" s="22" t="s">
        <v>188</v>
      </c>
      <c r="B187" s="73" t="s">
        <v>189</v>
      </c>
      <c r="C187" s="44">
        <v>860</v>
      </c>
      <c r="D187" s="44">
        <v>0</v>
      </c>
      <c r="E187" s="25">
        <f t="shared" ref="E187:E203" si="11">SUM(C187:D187)</f>
        <v>860</v>
      </c>
    </row>
    <row r="188" spans="1:6" ht="25.5" customHeight="1" x14ac:dyDescent="0.25">
      <c r="A188" s="22" t="s">
        <v>190</v>
      </c>
      <c r="B188" s="73" t="s">
        <v>191</v>
      </c>
      <c r="C188" s="44">
        <v>400</v>
      </c>
      <c r="D188" s="44">
        <v>0</v>
      </c>
      <c r="E188" s="25">
        <f t="shared" si="11"/>
        <v>400</v>
      </c>
    </row>
    <row r="189" spans="1:6" ht="26.25" customHeight="1" x14ac:dyDescent="0.25">
      <c r="A189" s="22" t="s">
        <v>192</v>
      </c>
      <c r="B189" s="73" t="s">
        <v>193</v>
      </c>
      <c r="C189" s="44">
        <v>300</v>
      </c>
      <c r="D189" s="44">
        <v>0</v>
      </c>
      <c r="E189" s="25">
        <f t="shared" si="11"/>
        <v>300</v>
      </c>
    </row>
    <row r="190" spans="1:6" ht="15" customHeight="1" x14ac:dyDescent="0.25">
      <c r="A190" s="22" t="s">
        <v>194</v>
      </c>
      <c r="B190" s="73" t="s">
        <v>36</v>
      </c>
      <c r="C190" s="44">
        <v>7502</v>
      </c>
      <c r="D190" s="44">
        <v>0</v>
      </c>
      <c r="E190" s="25">
        <f t="shared" si="11"/>
        <v>7502</v>
      </c>
    </row>
    <row r="191" spans="1:6" ht="27" customHeight="1" x14ac:dyDescent="0.25">
      <c r="A191" s="22" t="s">
        <v>195</v>
      </c>
      <c r="B191" s="73" t="s">
        <v>36</v>
      </c>
      <c r="C191" s="44">
        <v>850</v>
      </c>
      <c r="D191" s="44">
        <v>0</v>
      </c>
      <c r="E191" s="25">
        <f t="shared" si="11"/>
        <v>850</v>
      </c>
    </row>
    <row r="192" spans="1:6" ht="27.75" customHeight="1" x14ac:dyDescent="0.25">
      <c r="A192" s="22" t="s">
        <v>196</v>
      </c>
      <c r="B192" s="73"/>
      <c r="C192" s="44">
        <v>355</v>
      </c>
      <c r="D192" s="44">
        <v>0</v>
      </c>
      <c r="E192" s="25">
        <f t="shared" si="11"/>
        <v>355</v>
      </c>
    </row>
    <row r="193" spans="1:6" ht="15" customHeight="1" x14ac:dyDescent="0.25">
      <c r="A193" s="74" t="s">
        <v>197</v>
      </c>
      <c r="B193" s="73" t="s">
        <v>198</v>
      </c>
      <c r="C193" s="44">
        <v>500</v>
      </c>
      <c r="D193" s="44">
        <v>0</v>
      </c>
      <c r="E193" s="25">
        <f t="shared" si="11"/>
        <v>500</v>
      </c>
    </row>
    <row r="194" spans="1:6" ht="24" customHeight="1" x14ac:dyDescent="0.25">
      <c r="A194" s="22" t="s">
        <v>199</v>
      </c>
      <c r="B194" s="73"/>
      <c r="C194" s="44">
        <v>70</v>
      </c>
      <c r="D194" s="44">
        <v>0</v>
      </c>
      <c r="E194" s="25">
        <f t="shared" si="11"/>
        <v>70</v>
      </c>
    </row>
    <row r="195" spans="1:6" ht="15" customHeight="1" x14ac:dyDescent="0.25">
      <c r="A195" s="74" t="s">
        <v>200</v>
      </c>
      <c r="B195" s="73"/>
      <c r="C195" s="44">
        <v>480</v>
      </c>
      <c r="D195" s="44">
        <v>0</v>
      </c>
      <c r="E195" s="25">
        <f t="shared" si="11"/>
        <v>480</v>
      </c>
    </row>
    <row r="196" spans="1:6" ht="15" customHeight="1" x14ac:dyDescent="0.25">
      <c r="A196" s="74" t="s">
        <v>201</v>
      </c>
      <c r="B196" s="73"/>
      <c r="C196" s="44">
        <v>2</v>
      </c>
      <c r="D196" s="44">
        <v>0</v>
      </c>
      <c r="E196" s="25">
        <f t="shared" si="11"/>
        <v>2</v>
      </c>
    </row>
    <row r="197" spans="1:6" ht="15" customHeight="1" x14ac:dyDescent="0.25">
      <c r="A197" s="74" t="s">
        <v>202</v>
      </c>
      <c r="B197" s="73"/>
      <c r="C197" s="44">
        <v>188</v>
      </c>
      <c r="D197" s="44">
        <v>0</v>
      </c>
      <c r="E197" s="25">
        <f t="shared" si="11"/>
        <v>188</v>
      </c>
    </row>
    <row r="198" spans="1:6" ht="15" customHeight="1" x14ac:dyDescent="0.25">
      <c r="A198" s="74" t="s">
        <v>203</v>
      </c>
      <c r="B198" s="73"/>
      <c r="C198" s="44">
        <v>15</v>
      </c>
      <c r="D198" s="44">
        <v>0</v>
      </c>
      <c r="E198" s="25">
        <f t="shared" si="11"/>
        <v>15</v>
      </c>
    </row>
    <row r="199" spans="1:6" ht="28.5" customHeight="1" x14ac:dyDescent="0.25">
      <c r="A199" s="22" t="s">
        <v>204</v>
      </c>
      <c r="B199" s="73"/>
      <c r="C199" s="44">
        <v>50</v>
      </c>
      <c r="D199" s="44">
        <v>0</v>
      </c>
      <c r="E199" s="25">
        <f t="shared" si="11"/>
        <v>50</v>
      </c>
    </row>
    <row r="200" spans="1:6" ht="27" customHeight="1" x14ac:dyDescent="0.25">
      <c r="A200" s="22" t="s">
        <v>205</v>
      </c>
      <c r="B200" s="73"/>
      <c r="C200" s="44">
        <v>30</v>
      </c>
      <c r="D200" s="44">
        <v>0</v>
      </c>
      <c r="E200" s="25">
        <f t="shared" si="11"/>
        <v>30</v>
      </c>
    </row>
    <row r="201" spans="1:6" ht="15" customHeight="1" x14ac:dyDescent="0.25">
      <c r="A201" s="22" t="s">
        <v>206</v>
      </c>
      <c r="B201" s="73"/>
      <c r="C201" s="44">
        <v>600</v>
      </c>
      <c r="D201" s="44">
        <v>0</v>
      </c>
      <c r="E201" s="25">
        <f t="shared" si="11"/>
        <v>600</v>
      </c>
    </row>
    <row r="202" spans="1:6" ht="27.75" customHeight="1" thickBot="1" x14ac:dyDescent="0.3">
      <c r="A202" s="26" t="s">
        <v>207</v>
      </c>
      <c r="B202" s="64"/>
      <c r="C202" s="97">
        <v>6334.24</v>
      </c>
      <c r="D202" s="97">
        <f>408.98</f>
        <v>408.98</v>
      </c>
      <c r="E202" s="29">
        <f t="shared" si="11"/>
        <v>6743.2199999999993</v>
      </c>
    </row>
    <row r="203" spans="1:6" ht="16.350000000000001" customHeight="1" thickBot="1" x14ac:dyDescent="0.3">
      <c r="A203" s="76" t="s">
        <v>208</v>
      </c>
      <c r="B203" s="70"/>
      <c r="C203" s="60">
        <f>SUM(C205:C206)</f>
        <v>59013</v>
      </c>
      <c r="D203" s="60">
        <f>SUM(D205:D206)</f>
        <v>0</v>
      </c>
      <c r="E203" s="61">
        <f t="shared" si="11"/>
        <v>59013</v>
      </c>
      <c r="F203" s="34"/>
    </row>
    <row r="204" spans="1:6" ht="13.5" customHeight="1" x14ac:dyDescent="0.25">
      <c r="A204" s="77" t="s">
        <v>27</v>
      </c>
      <c r="B204" s="67"/>
      <c r="C204" s="43"/>
      <c r="D204" s="43"/>
      <c r="E204" s="21"/>
    </row>
    <row r="205" spans="1:6" ht="16.5" customHeight="1" x14ac:dyDescent="0.25">
      <c r="A205" s="74" t="s">
        <v>30</v>
      </c>
      <c r="B205" s="69"/>
      <c r="C205" s="44">
        <v>300</v>
      </c>
      <c r="D205" s="44">
        <v>0</v>
      </c>
      <c r="E205" s="25">
        <f>SUM(C205:D205)</f>
        <v>300</v>
      </c>
    </row>
    <row r="206" spans="1:6" ht="15.75" customHeight="1" thickBot="1" x14ac:dyDescent="0.3">
      <c r="A206" s="75" t="s">
        <v>209</v>
      </c>
      <c r="B206" s="64"/>
      <c r="C206" s="97">
        <v>58713</v>
      </c>
      <c r="D206" s="97">
        <v>0</v>
      </c>
      <c r="E206" s="29">
        <f>SUM(C206:D206)</f>
        <v>58713</v>
      </c>
    </row>
    <row r="207" spans="1:6" ht="14.25" customHeight="1" thickBot="1" x14ac:dyDescent="0.3">
      <c r="A207" s="76" t="s">
        <v>210</v>
      </c>
      <c r="B207" s="70"/>
      <c r="C207" s="60">
        <f>SUM(C209:C210)</f>
        <v>27507</v>
      </c>
      <c r="D207" s="60">
        <f>SUM(D209:D210)</f>
        <v>8108.52</v>
      </c>
      <c r="E207" s="61">
        <f>SUM(C207:D207)</f>
        <v>35615.520000000004</v>
      </c>
      <c r="F207" s="34"/>
    </row>
    <row r="208" spans="1:6" ht="15" customHeight="1" x14ac:dyDescent="0.25">
      <c r="A208" s="77" t="s">
        <v>27</v>
      </c>
      <c r="B208" s="67"/>
      <c r="C208" s="43"/>
      <c r="D208" s="43"/>
      <c r="E208" s="21"/>
    </row>
    <row r="209" spans="1:6" ht="15" customHeight="1" x14ac:dyDescent="0.25">
      <c r="A209" s="22" t="s">
        <v>30</v>
      </c>
      <c r="B209" s="69"/>
      <c r="C209" s="44">
        <v>100</v>
      </c>
      <c r="D209" s="44">
        <v>0</v>
      </c>
      <c r="E209" s="25">
        <f>SUM(C209:D209)</f>
        <v>100</v>
      </c>
    </row>
    <row r="210" spans="1:6" ht="16.5" customHeight="1" x14ac:dyDescent="0.25">
      <c r="A210" s="22" t="s">
        <v>211</v>
      </c>
      <c r="B210" s="69"/>
      <c r="C210" s="44">
        <v>27407</v>
      </c>
      <c r="D210" s="44">
        <f>5210.92+2944-46.4</f>
        <v>8108.52</v>
      </c>
      <c r="E210" s="25">
        <f>SUM(C210:D210)</f>
        <v>35515.520000000004</v>
      </c>
    </row>
    <row r="211" spans="1:6" ht="15.75" customHeight="1" thickBot="1" x14ac:dyDescent="0.3">
      <c r="A211" s="140" t="s">
        <v>212</v>
      </c>
      <c r="B211" s="119"/>
      <c r="C211" s="120">
        <f>SUM(C213:C215)</f>
        <v>5667</v>
      </c>
      <c r="D211" s="120">
        <f>SUM(D213:D215)</f>
        <v>0</v>
      </c>
      <c r="E211" s="121">
        <f>SUM(C211:D211)</f>
        <v>5667</v>
      </c>
      <c r="F211" s="34"/>
    </row>
    <row r="212" spans="1:6" ht="13.5" customHeight="1" x14ac:dyDescent="0.25">
      <c r="A212" s="77" t="s">
        <v>27</v>
      </c>
      <c r="B212" s="67"/>
      <c r="C212" s="43"/>
      <c r="D212" s="43"/>
      <c r="E212" s="21"/>
    </row>
    <row r="213" spans="1:6" ht="15" customHeight="1" x14ac:dyDescent="0.25">
      <c r="A213" s="74" t="s">
        <v>30</v>
      </c>
      <c r="B213" s="69"/>
      <c r="C213" s="44">
        <v>380</v>
      </c>
      <c r="D213" s="44">
        <v>0</v>
      </c>
      <c r="E213" s="25">
        <f>SUM(C213:D213)</f>
        <v>380</v>
      </c>
    </row>
    <row r="214" spans="1:6" ht="15" customHeight="1" x14ac:dyDescent="0.25">
      <c r="A214" s="99" t="s">
        <v>213</v>
      </c>
      <c r="B214" s="73"/>
      <c r="C214" s="44">
        <v>0</v>
      </c>
      <c r="D214" s="44">
        <v>0</v>
      </c>
      <c r="E214" s="25">
        <f>SUM(C214:D214)</f>
        <v>0</v>
      </c>
    </row>
    <row r="215" spans="1:6" ht="25.5" customHeight="1" thickBot="1" x14ac:dyDescent="0.3">
      <c r="A215" s="26" t="s">
        <v>214</v>
      </c>
      <c r="B215" s="64"/>
      <c r="C215" s="97">
        <v>5287</v>
      </c>
      <c r="D215" s="97">
        <v>0</v>
      </c>
      <c r="E215" s="29">
        <f>SUM(C215:D215)</f>
        <v>5287</v>
      </c>
    </row>
    <row r="216" spans="1:6" ht="16.5" customHeight="1" thickBot="1" x14ac:dyDescent="0.3">
      <c r="A216" s="100" t="s">
        <v>215</v>
      </c>
      <c r="B216" s="101"/>
      <c r="C216" s="102">
        <f>SUM(C24+C29+C34+C42+C46+C51+C123+C135+C144+C182+C185+C203+C207+C211)</f>
        <v>1553728.91</v>
      </c>
      <c r="D216" s="102">
        <f>SUM(D24+D29+D34+D42+D46+D51+D123+D135+D144+D182+D185+D203+D207+D211)</f>
        <v>5759.9600000000009</v>
      </c>
      <c r="E216" s="103">
        <f>SUM(C216:D216)</f>
        <v>1559488.8699999999</v>
      </c>
      <c r="F216" s="34"/>
    </row>
    <row r="217" spans="1:6" ht="14.25" customHeight="1" thickBot="1" x14ac:dyDescent="0.3">
      <c r="A217" s="104"/>
      <c r="B217" s="105"/>
      <c r="C217" s="106"/>
      <c r="D217" s="106"/>
      <c r="E217" s="107"/>
    </row>
    <row r="218" spans="1:6" ht="18" customHeight="1" thickBot="1" x14ac:dyDescent="0.3">
      <c r="A218" s="100" t="s">
        <v>216</v>
      </c>
      <c r="B218" s="108"/>
      <c r="C218" s="56"/>
      <c r="D218" s="56"/>
      <c r="E218" s="57"/>
    </row>
    <row r="219" spans="1:6" ht="18" customHeight="1" thickBot="1" x14ac:dyDescent="0.3">
      <c r="A219" s="76" t="s">
        <v>26</v>
      </c>
      <c r="B219" s="70"/>
      <c r="C219" s="60">
        <f t="shared" ref="C219" si="12">SUM(C221)</f>
        <v>0</v>
      </c>
      <c r="D219" s="60">
        <f>SUM(D221)</f>
        <v>0</v>
      </c>
      <c r="E219" s="61">
        <f>SUM(C219:D219)</f>
        <v>0</v>
      </c>
      <c r="F219" s="34"/>
    </row>
    <row r="220" spans="1:6" ht="15.75" customHeight="1" x14ac:dyDescent="0.25">
      <c r="A220" s="77" t="s">
        <v>27</v>
      </c>
      <c r="B220" s="67"/>
      <c r="C220" s="20"/>
      <c r="D220" s="20"/>
      <c r="E220" s="21"/>
    </row>
    <row r="221" spans="1:6" ht="18.75" customHeight="1" thickBot="1" x14ac:dyDescent="0.3">
      <c r="A221" s="75" t="s">
        <v>217</v>
      </c>
      <c r="B221" s="64"/>
      <c r="C221" s="28">
        <v>0</v>
      </c>
      <c r="D221" s="28">
        <v>0</v>
      </c>
      <c r="E221" s="29">
        <f>SUM(C221:D221)</f>
        <v>0</v>
      </c>
    </row>
    <row r="222" spans="1:6" ht="15" customHeight="1" thickBot="1" x14ac:dyDescent="0.3">
      <c r="A222" s="76" t="s">
        <v>218</v>
      </c>
      <c r="B222" s="70"/>
      <c r="C222" s="60">
        <f>SUM(C224:C226)</f>
        <v>8000</v>
      </c>
      <c r="D222" s="60">
        <f>SUM(D224:D226)</f>
        <v>50</v>
      </c>
      <c r="E222" s="61">
        <f>SUM(C222:D222)</f>
        <v>8050</v>
      </c>
      <c r="F222" s="34"/>
    </row>
    <row r="223" spans="1:6" ht="15.75" customHeight="1" x14ac:dyDescent="0.25">
      <c r="A223" s="77" t="s">
        <v>27</v>
      </c>
      <c r="B223" s="67"/>
      <c r="C223" s="20"/>
      <c r="D223" s="20"/>
      <c r="E223" s="21"/>
    </row>
    <row r="224" spans="1:6" ht="16.5" customHeight="1" x14ac:dyDescent="0.25">
      <c r="A224" s="74" t="s">
        <v>219</v>
      </c>
      <c r="B224" s="69"/>
      <c r="C224" s="24">
        <v>8000</v>
      </c>
      <c r="D224" s="24">
        <f>50</f>
        <v>50</v>
      </c>
      <c r="E224" s="25">
        <f>SUM(C224:D224)</f>
        <v>8050</v>
      </c>
    </row>
    <row r="225" spans="1:6" ht="16.5" customHeight="1" x14ac:dyDescent="0.25">
      <c r="A225" s="74" t="s">
        <v>220</v>
      </c>
      <c r="B225" s="69"/>
      <c r="C225" s="24">
        <v>0</v>
      </c>
      <c r="D225" s="24">
        <v>0</v>
      </c>
      <c r="E225" s="25">
        <f>SUM(C225:D225)</f>
        <v>0</v>
      </c>
    </row>
    <row r="226" spans="1:6" ht="17.25" customHeight="1" thickBot="1" x14ac:dyDescent="0.3">
      <c r="A226" s="75" t="s">
        <v>221</v>
      </c>
      <c r="B226" s="64"/>
      <c r="C226" s="28">
        <v>0</v>
      </c>
      <c r="D226" s="28">
        <v>0</v>
      </c>
      <c r="E226" s="29">
        <f>SUM(C226:D226)</f>
        <v>0</v>
      </c>
    </row>
    <row r="227" spans="1:6" ht="15.75" customHeight="1" thickBot="1" x14ac:dyDescent="0.3">
      <c r="A227" s="76" t="s">
        <v>33</v>
      </c>
      <c r="B227" s="70"/>
      <c r="C227" s="60">
        <f t="shared" ref="C227" si="13">SUM(C229:C236)</f>
        <v>146292.67000000001</v>
      </c>
      <c r="D227" s="60">
        <f>SUM(D229:D236)</f>
        <v>-81.66</v>
      </c>
      <c r="E227" s="61">
        <f>SUM(C227:D227)</f>
        <v>146211.01</v>
      </c>
      <c r="F227" s="34"/>
    </row>
    <row r="228" spans="1:6" ht="15" customHeight="1" x14ac:dyDescent="0.25">
      <c r="A228" s="77" t="s">
        <v>27</v>
      </c>
      <c r="B228" s="67"/>
      <c r="C228" s="20"/>
      <c r="D228" s="20"/>
      <c r="E228" s="21"/>
    </row>
    <row r="229" spans="1:6" ht="15.75" customHeight="1" x14ac:dyDescent="0.25">
      <c r="A229" s="74" t="s">
        <v>222</v>
      </c>
      <c r="B229" s="69"/>
      <c r="C229" s="24">
        <v>1600</v>
      </c>
      <c r="D229" s="24">
        <v>0</v>
      </c>
      <c r="E229" s="25">
        <f t="shared" ref="E229:E237" si="14">SUM(C229:D229)</f>
        <v>1600</v>
      </c>
    </row>
    <row r="230" spans="1:6" ht="17.25" customHeight="1" x14ac:dyDescent="0.25">
      <c r="A230" s="74" t="s">
        <v>223</v>
      </c>
      <c r="B230" s="69"/>
      <c r="C230" s="24">
        <v>3100</v>
      </c>
      <c r="D230" s="24">
        <f>-81.66</f>
        <v>-81.66</v>
      </c>
      <c r="E230" s="25">
        <f t="shared" si="14"/>
        <v>3018.34</v>
      </c>
    </row>
    <row r="231" spans="1:6" ht="17.25" customHeight="1" x14ac:dyDescent="0.25">
      <c r="A231" s="22" t="s">
        <v>224</v>
      </c>
      <c r="B231" s="69"/>
      <c r="C231" s="24">
        <v>1300</v>
      </c>
      <c r="D231" s="24">
        <v>0</v>
      </c>
      <c r="E231" s="25">
        <f t="shared" si="14"/>
        <v>1300</v>
      </c>
    </row>
    <row r="232" spans="1:6" ht="17.25" customHeight="1" x14ac:dyDescent="0.25">
      <c r="A232" s="74" t="s">
        <v>225</v>
      </c>
      <c r="B232" s="69"/>
      <c r="C232" s="24">
        <v>2900</v>
      </c>
      <c r="D232" s="24">
        <v>0</v>
      </c>
      <c r="E232" s="25">
        <f t="shared" si="14"/>
        <v>2900</v>
      </c>
    </row>
    <row r="233" spans="1:6" ht="16.5" customHeight="1" x14ac:dyDescent="0.25">
      <c r="A233" s="22" t="s">
        <v>226</v>
      </c>
      <c r="B233" s="69"/>
      <c r="C233" s="24">
        <v>1100</v>
      </c>
      <c r="D233" s="24">
        <v>0</v>
      </c>
      <c r="E233" s="25">
        <f t="shared" si="14"/>
        <v>1100</v>
      </c>
    </row>
    <row r="234" spans="1:6" ht="30" customHeight="1" x14ac:dyDescent="0.25">
      <c r="A234" s="22" t="s">
        <v>227</v>
      </c>
      <c r="B234" s="69"/>
      <c r="C234" s="24">
        <v>2677.75</v>
      </c>
      <c r="D234" s="24">
        <v>0</v>
      </c>
      <c r="E234" s="25">
        <f t="shared" si="14"/>
        <v>2677.75</v>
      </c>
    </row>
    <row r="235" spans="1:6" ht="27.75" customHeight="1" x14ac:dyDescent="0.25">
      <c r="A235" s="22" t="s">
        <v>228</v>
      </c>
      <c r="B235" s="69"/>
      <c r="C235" s="24">
        <v>133614.92000000001</v>
      </c>
      <c r="D235" s="24">
        <v>0</v>
      </c>
      <c r="E235" s="25">
        <f t="shared" si="14"/>
        <v>133614.92000000001</v>
      </c>
    </row>
    <row r="236" spans="1:6" ht="18" customHeight="1" thickBot="1" x14ac:dyDescent="0.3">
      <c r="A236" s="75" t="s">
        <v>229</v>
      </c>
      <c r="B236" s="64"/>
      <c r="C236" s="28">
        <v>0</v>
      </c>
      <c r="D236" s="28">
        <v>0</v>
      </c>
      <c r="E236" s="29">
        <f t="shared" si="14"/>
        <v>0</v>
      </c>
    </row>
    <row r="237" spans="1:6" ht="16.5" customHeight="1" thickBot="1" x14ac:dyDescent="0.3">
      <c r="A237" s="76" t="s">
        <v>41</v>
      </c>
      <c r="B237" s="70"/>
      <c r="C237" s="60">
        <f t="shared" ref="C237" si="15">SUM(C239:C241)</f>
        <v>14737.300000000001</v>
      </c>
      <c r="D237" s="60">
        <f>SUM(D239:D241)</f>
        <v>8218.67</v>
      </c>
      <c r="E237" s="61">
        <f t="shared" si="14"/>
        <v>22955.97</v>
      </c>
      <c r="F237" s="34"/>
    </row>
    <row r="238" spans="1:6" ht="16.5" customHeight="1" x14ac:dyDescent="0.25">
      <c r="A238" s="77" t="s">
        <v>27</v>
      </c>
      <c r="B238" s="67"/>
      <c r="C238" s="20"/>
      <c r="D238" s="20"/>
      <c r="E238" s="21"/>
    </row>
    <row r="239" spans="1:6" ht="30" customHeight="1" x14ac:dyDescent="0.25">
      <c r="A239" s="22" t="s">
        <v>230</v>
      </c>
      <c r="B239" s="69"/>
      <c r="C239" s="24">
        <v>0</v>
      </c>
      <c r="D239" s="24">
        <v>0</v>
      </c>
      <c r="E239" s="25">
        <f>SUM(C239:D239)</f>
        <v>0</v>
      </c>
    </row>
    <row r="240" spans="1:6" ht="16.5" customHeight="1" x14ac:dyDescent="0.25">
      <c r="A240" s="74" t="s">
        <v>219</v>
      </c>
      <c r="B240" s="69"/>
      <c r="C240" s="24">
        <v>13059.1</v>
      </c>
      <c r="D240" s="24">
        <f>7964.48-27.59+281.78</f>
        <v>8218.67</v>
      </c>
      <c r="E240" s="25">
        <f>SUM(C240:D240)</f>
        <v>21277.77</v>
      </c>
    </row>
    <row r="241" spans="1:6" ht="16.5" customHeight="1" thickBot="1" x14ac:dyDescent="0.3">
      <c r="A241" s="26" t="s">
        <v>231</v>
      </c>
      <c r="B241" s="64"/>
      <c r="C241" s="28">
        <v>1678.2</v>
      </c>
      <c r="D241" s="28">
        <v>0</v>
      </c>
      <c r="E241" s="29">
        <f>SUM(C241:D241)</f>
        <v>1678.2</v>
      </c>
    </row>
    <row r="242" spans="1:6" ht="16.5" customHeight="1" thickBot="1" x14ac:dyDescent="0.3">
      <c r="A242" s="109" t="s">
        <v>43</v>
      </c>
      <c r="B242" s="66"/>
      <c r="C242" s="110">
        <f t="shared" ref="C242" si="16">SUM(C244:C245)</f>
        <v>0</v>
      </c>
      <c r="D242" s="110">
        <f>SUM(D244:D245)</f>
        <v>0</v>
      </c>
      <c r="E242" s="61">
        <f>SUM(C242:D242)</f>
        <v>0</v>
      </c>
      <c r="F242" s="34"/>
    </row>
    <row r="243" spans="1:6" ht="15" customHeight="1" x14ac:dyDescent="0.25">
      <c r="A243" s="77" t="s">
        <v>27</v>
      </c>
      <c r="B243" s="67"/>
      <c r="C243" s="20"/>
      <c r="D243" s="20"/>
      <c r="E243" s="21"/>
    </row>
    <row r="244" spans="1:6" ht="17.25" customHeight="1" x14ac:dyDescent="0.25">
      <c r="A244" s="74" t="s">
        <v>219</v>
      </c>
      <c r="B244" s="69"/>
      <c r="C244" s="24">
        <v>0</v>
      </c>
      <c r="D244" s="24">
        <v>0</v>
      </c>
      <c r="E244" s="25">
        <f>SUM(C244:D244)</f>
        <v>0</v>
      </c>
    </row>
    <row r="245" spans="1:6" ht="17.25" customHeight="1" thickBot="1" x14ac:dyDescent="0.3">
      <c r="A245" s="75" t="s">
        <v>232</v>
      </c>
      <c r="B245" s="64"/>
      <c r="C245" s="28">
        <v>0</v>
      </c>
      <c r="D245" s="28">
        <v>0</v>
      </c>
      <c r="E245" s="29">
        <f>SUM(C245:D245)</f>
        <v>0</v>
      </c>
    </row>
    <row r="246" spans="1:6" ht="15.75" customHeight="1" thickBot="1" x14ac:dyDescent="0.3">
      <c r="A246" s="76" t="s">
        <v>47</v>
      </c>
      <c r="B246" s="70"/>
      <c r="C246" s="60">
        <f>SUM(C248:C249)</f>
        <v>2850</v>
      </c>
      <c r="D246" s="60">
        <f>SUM(D248:D249)</f>
        <v>270</v>
      </c>
      <c r="E246" s="61">
        <f>SUM(C246:D246)</f>
        <v>3120</v>
      </c>
      <c r="F246" s="34"/>
    </row>
    <row r="247" spans="1:6" ht="15.75" customHeight="1" x14ac:dyDescent="0.25">
      <c r="A247" s="77" t="s">
        <v>27</v>
      </c>
      <c r="B247" s="67"/>
      <c r="C247" s="20"/>
      <c r="D247" s="20"/>
      <c r="E247" s="21"/>
    </row>
    <row r="248" spans="1:6" ht="16.5" customHeight="1" x14ac:dyDescent="0.25">
      <c r="A248" s="74" t="s">
        <v>219</v>
      </c>
      <c r="B248" s="69"/>
      <c r="C248" s="24">
        <v>2850</v>
      </c>
      <c r="D248" s="24">
        <f>130+140</f>
        <v>270</v>
      </c>
      <c r="E248" s="25">
        <f t="shared" ref="E248:E250" si="17">SUM(C248:D248)</f>
        <v>3120</v>
      </c>
    </row>
    <row r="249" spans="1:6" ht="14.25" customHeight="1" thickBot="1" x14ac:dyDescent="0.3">
      <c r="A249" s="75" t="s">
        <v>233</v>
      </c>
      <c r="B249" s="64"/>
      <c r="C249" s="28">
        <v>0</v>
      </c>
      <c r="D249" s="111">
        <v>0</v>
      </c>
      <c r="E249" s="112">
        <f t="shared" si="17"/>
        <v>0</v>
      </c>
    </row>
    <row r="250" spans="1:6" ht="16.350000000000001" customHeight="1" thickBot="1" x14ac:dyDescent="0.3">
      <c r="A250" s="76" t="s">
        <v>125</v>
      </c>
      <c r="B250" s="70"/>
      <c r="C250" s="113">
        <f>SUM(C252:C253)</f>
        <v>46983</v>
      </c>
      <c r="D250" s="113">
        <f>SUM(D252:D253)</f>
        <v>0</v>
      </c>
      <c r="E250" s="114">
        <f t="shared" si="17"/>
        <v>46983</v>
      </c>
      <c r="F250" s="34"/>
    </row>
    <row r="251" spans="1:6" ht="14.25" customHeight="1" x14ac:dyDescent="0.25">
      <c r="A251" s="77" t="s">
        <v>27</v>
      </c>
      <c r="B251" s="67"/>
      <c r="C251" s="20"/>
      <c r="D251" s="115"/>
      <c r="E251" s="116"/>
    </row>
    <row r="252" spans="1:6" ht="15" customHeight="1" x14ac:dyDescent="0.25">
      <c r="A252" s="74" t="s">
        <v>219</v>
      </c>
      <c r="B252" s="69"/>
      <c r="C252" s="24">
        <v>46983</v>
      </c>
      <c r="D252" s="117">
        <v>0</v>
      </c>
      <c r="E252" s="118">
        <f t="shared" ref="E252:E262" si="18">SUM(C252:D252)</f>
        <v>46983</v>
      </c>
    </row>
    <row r="253" spans="1:6" ht="27.75" customHeight="1" thickBot="1" x14ac:dyDescent="0.3">
      <c r="A253" s="26" t="s">
        <v>234</v>
      </c>
      <c r="B253" s="64"/>
      <c r="C253" s="28">
        <v>0</v>
      </c>
      <c r="D253" s="111">
        <v>0</v>
      </c>
      <c r="E253" s="112">
        <f t="shared" si="18"/>
        <v>0</v>
      </c>
    </row>
    <row r="254" spans="1:6" ht="17.25" customHeight="1" thickBot="1" x14ac:dyDescent="0.3">
      <c r="A254" s="76" t="s">
        <v>135</v>
      </c>
      <c r="B254" s="70"/>
      <c r="C254" s="60">
        <f>SUM(C256:C261)</f>
        <v>24838.940000000002</v>
      </c>
      <c r="D254" s="113">
        <f>SUM(D256:D261)</f>
        <v>0</v>
      </c>
      <c r="E254" s="61">
        <f t="shared" si="18"/>
        <v>24838.940000000002</v>
      </c>
      <c r="F254" s="34"/>
    </row>
    <row r="255" spans="1:6" ht="16.5" customHeight="1" x14ac:dyDescent="0.25">
      <c r="A255" s="77" t="s">
        <v>27</v>
      </c>
      <c r="B255" s="67"/>
      <c r="C255" s="20"/>
      <c r="D255" s="115"/>
      <c r="E255" s="21"/>
    </row>
    <row r="256" spans="1:6" ht="15" customHeight="1" x14ac:dyDescent="0.25">
      <c r="A256" s="74" t="s">
        <v>219</v>
      </c>
      <c r="B256" s="69"/>
      <c r="C256" s="24">
        <v>5283.06</v>
      </c>
      <c r="D256" s="24">
        <v>0</v>
      </c>
      <c r="E256" s="25">
        <f t="shared" si="18"/>
        <v>5283.06</v>
      </c>
    </row>
    <row r="257" spans="1:6" ht="26.25" customHeight="1" x14ac:dyDescent="0.25">
      <c r="A257" s="22" t="s">
        <v>235</v>
      </c>
      <c r="B257" s="69"/>
      <c r="C257" s="24">
        <v>3000</v>
      </c>
      <c r="D257" s="24">
        <v>0</v>
      </c>
      <c r="E257" s="25">
        <f t="shared" si="18"/>
        <v>3000</v>
      </c>
    </row>
    <row r="258" spans="1:6" ht="27.75" customHeight="1" x14ac:dyDescent="0.25">
      <c r="A258" s="22" t="s">
        <v>236</v>
      </c>
      <c r="B258" s="69" t="s">
        <v>137</v>
      </c>
      <c r="C258" s="24">
        <v>655.88</v>
      </c>
      <c r="D258" s="24">
        <v>0</v>
      </c>
      <c r="E258" s="25">
        <f t="shared" si="18"/>
        <v>655.88</v>
      </c>
    </row>
    <row r="259" spans="1:6" ht="26.25" customHeight="1" x14ac:dyDescent="0.25">
      <c r="A259" s="22" t="s">
        <v>237</v>
      </c>
      <c r="B259" s="69" t="s">
        <v>238</v>
      </c>
      <c r="C259" s="24">
        <v>15500</v>
      </c>
      <c r="D259" s="24">
        <v>0</v>
      </c>
      <c r="E259" s="25">
        <f t="shared" si="18"/>
        <v>15500</v>
      </c>
    </row>
    <row r="260" spans="1:6" ht="15.75" customHeight="1" x14ac:dyDescent="0.25">
      <c r="A260" s="22" t="s">
        <v>239</v>
      </c>
      <c r="B260" s="73" t="s">
        <v>121</v>
      </c>
      <c r="C260" s="24">
        <v>400</v>
      </c>
      <c r="D260" s="24">
        <v>0</v>
      </c>
      <c r="E260" s="25">
        <f t="shared" si="18"/>
        <v>400</v>
      </c>
    </row>
    <row r="261" spans="1:6" ht="24.75" customHeight="1" thickBot="1" x14ac:dyDescent="0.3">
      <c r="A261" s="26" t="s">
        <v>240</v>
      </c>
      <c r="B261" s="64"/>
      <c r="C261" s="28">
        <v>0</v>
      </c>
      <c r="D261" s="28">
        <v>0</v>
      </c>
      <c r="E261" s="29">
        <f t="shared" si="18"/>
        <v>0</v>
      </c>
    </row>
    <row r="262" spans="1:6" ht="15" customHeight="1" thickBot="1" x14ac:dyDescent="0.3">
      <c r="A262" s="76" t="s">
        <v>144</v>
      </c>
      <c r="B262" s="70"/>
      <c r="C262" s="60">
        <f>SUM(C264:C265)</f>
        <v>1000</v>
      </c>
      <c r="D262" s="60">
        <f>SUM(D264:D265)</f>
        <v>0</v>
      </c>
      <c r="E262" s="61">
        <f t="shared" si="18"/>
        <v>1000</v>
      </c>
      <c r="F262" s="34"/>
    </row>
    <row r="263" spans="1:6" ht="13.5" customHeight="1" x14ac:dyDescent="0.25">
      <c r="A263" s="77" t="s">
        <v>27</v>
      </c>
      <c r="B263" s="67"/>
      <c r="C263" s="20"/>
      <c r="D263" s="20"/>
      <c r="E263" s="21"/>
    </row>
    <row r="264" spans="1:6" ht="15" customHeight="1" x14ac:dyDescent="0.25">
      <c r="A264" s="22" t="s">
        <v>241</v>
      </c>
      <c r="B264" s="73" t="s">
        <v>36</v>
      </c>
      <c r="C264" s="24">
        <v>1000</v>
      </c>
      <c r="D264" s="24">
        <v>0</v>
      </c>
      <c r="E264" s="25">
        <f>SUM(C264:D264)</f>
        <v>1000</v>
      </c>
    </row>
    <row r="265" spans="1:6" ht="18.75" customHeight="1" thickBot="1" x14ac:dyDescent="0.3">
      <c r="A265" s="75" t="s">
        <v>242</v>
      </c>
      <c r="B265" s="64"/>
      <c r="C265" s="28">
        <v>0</v>
      </c>
      <c r="D265" s="28">
        <v>0</v>
      </c>
      <c r="E265" s="29">
        <f>SUM(C265:D265)</f>
        <v>0</v>
      </c>
    </row>
    <row r="266" spans="1:6" ht="15.75" customHeight="1" thickBot="1" x14ac:dyDescent="0.3">
      <c r="A266" s="76" t="s">
        <v>185</v>
      </c>
      <c r="B266" s="70"/>
      <c r="C266" s="60">
        <f>SUM(C268:C271)</f>
        <v>253596</v>
      </c>
      <c r="D266" s="60">
        <f>SUM(D268:D271)</f>
        <v>-4551</v>
      </c>
      <c r="E266" s="61">
        <f>SUM(C266:D266)</f>
        <v>249045</v>
      </c>
      <c r="F266" s="34"/>
    </row>
    <row r="267" spans="1:6" ht="15" customHeight="1" x14ac:dyDescent="0.25">
      <c r="A267" s="77" t="s">
        <v>27</v>
      </c>
      <c r="B267" s="67"/>
      <c r="C267" s="20"/>
      <c r="D267" s="20"/>
      <c r="E267" s="21"/>
    </row>
    <row r="268" spans="1:6" ht="17.25" customHeight="1" x14ac:dyDescent="0.25">
      <c r="A268" s="74" t="s">
        <v>219</v>
      </c>
      <c r="B268" s="69"/>
      <c r="C268" s="24">
        <v>252596</v>
      </c>
      <c r="D268" s="24">
        <f>-3559-992</f>
        <v>-4551</v>
      </c>
      <c r="E268" s="25">
        <f t="shared" ref="E268:E272" si="19">SUM(C268:D268)</f>
        <v>248045</v>
      </c>
    </row>
    <row r="269" spans="1:6" ht="25.5" customHeight="1" x14ac:dyDescent="0.25">
      <c r="A269" s="22" t="s">
        <v>243</v>
      </c>
      <c r="B269" s="69"/>
      <c r="C269" s="24">
        <v>1000</v>
      </c>
      <c r="D269" s="24">
        <v>0</v>
      </c>
      <c r="E269" s="25">
        <f t="shared" si="19"/>
        <v>1000</v>
      </c>
    </row>
    <row r="270" spans="1:6" ht="17.25" customHeight="1" x14ac:dyDescent="0.25">
      <c r="A270" s="74" t="s">
        <v>244</v>
      </c>
      <c r="B270" s="69"/>
      <c r="C270" s="24">
        <v>0</v>
      </c>
      <c r="D270" s="24">
        <v>0</v>
      </c>
      <c r="E270" s="25">
        <f t="shared" si="19"/>
        <v>0</v>
      </c>
    </row>
    <row r="271" spans="1:6" ht="18.75" customHeight="1" thickBot="1" x14ac:dyDescent="0.3">
      <c r="A271" s="75" t="s">
        <v>245</v>
      </c>
      <c r="B271" s="64"/>
      <c r="C271" s="28">
        <v>0</v>
      </c>
      <c r="D271" s="28">
        <v>0</v>
      </c>
      <c r="E271" s="29">
        <f t="shared" si="19"/>
        <v>0</v>
      </c>
    </row>
    <row r="272" spans="1:6" ht="16.350000000000001" customHeight="1" thickBot="1" x14ac:dyDescent="0.3">
      <c r="A272" s="76" t="s">
        <v>187</v>
      </c>
      <c r="B272" s="70"/>
      <c r="C272" s="60">
        <f>SUM(C274:C280)</f>
        <v>8726.74</v>
      </c>
      <c r="D272" s="60">
        <f>SUM(D274:D280)</f>
        <v>-408.98</v>
      </c>
      <c r="E272" s="61">
        <f t="shared" si="19"/>
        <v>8317.76</v>
      </c>
      <c r="F272" s="34"/>
    </row>
    <row r="273" spans="1:6" ht="15" customHeight="1" x14ac:dyDescent="0.25">
      <c r="A273" s="77" t="s">
        <v>27</v>
      </c>
      <c r="B273" s="67"/>
      <c r="C273" s="20"/>
      <c r="D273" s="20"/>
      <c r="E273" s="21"/>
    </row>
    <row r="274" spans="1:6" ht="28.5" customHeight="1" x14ac:dyDescent="0.25">
      <c r="A274" s="22" t="s">
        <v>246</v>
      </c>
      <c r="B274" s="93" t="s">
        <v>247</v>
      </c>
      <c r="C274" s="24">
        <v>5000</v>
      </c>
      <c r="D274" s="24">
        <v>0</v>
      </c>
      <c r="E274" s="25">
        <f t="shared" ref="E274:E281" si="20">SUM(C274:D274)</f>
        <v>5000</v>
      </c>
    </row>
    <row r="275" spans="1:6" ht="15" customHeight="1" x14ac:dyDescent="0.25">
      <c r="A275" s="74" t="s">
        <v>248</v>
      </c>
      <c r="B275" s="69"/>
      <c r="C275" s="24">
        <v>1000</v>
      </c>
      <c r="D275" s="24">
        <f>-408.98</f>
        <v>-408.98</v>
      </c>
      <c r="E275" s="25">
        <f t="shared" si="20"/>
        <v>591.02</v>
      </c>
    </row>
    <row r="276" spans="1:6" ht="15" customHeight="1" x14ac:dyDescent="0.25">
      <c r="A276" s="74" t="s">
        <v>219</v>
      </c>
      <c r="B276" s="69"/>
      <c r="C276" s="24">
        <v>474.34</v>
      </c>
      <c r="D276" s="24">
        <v>0</v>
      </c>
      <c r="E276" s="25">
        <f t="shared" si="20"/>
        <v>474.34</v>
      </c>
    </row>
    <row r="277" spans="1:6" ht="31.5" customHeight="1" x14ac:dyDescent="0.25">
      <c r="A277" s="22" t="s">
        <v>249</v>
      </c>
      <c r="B277" s="73" t="s">
        <v>198</v>
      </c>
      <c r="C277" s="24">
        <v>2012.4</v>
      </c>
      <c r="D277" s="24">
        <v>0</v>
      </c>
      <c r="E277" s="25">
        <f t="shared" si="20"/>
        <v>2012.4</v>
      </c>
    </row>
    <row r="278" spans="1:6" ht="26.25" customHeight="1" x14ac:dyDescent="0.25">
      <c r="A278" s="22" t="s">
        <v>250</v>
      </c>
      <c r="B278" s="69"/>
      <c r="C278" s="24">
        <v>90</v>
      </c>
      <c r="D278" s="24">
        <v>0</v>
      </c>
      <c r="E278" s="25">
        <f t="shared" si="20"/>
        <v>90</v>
      </c>
    </row>
    <row r="279" spans="1:6" ht="26.25" customHeight="1" x14ac:dyDescent="0.25">
      <c r="A279" s="22" t="s">
        <v>251</v>
      </c>
      <c r="B279" s="69"/>
      <c r="C279" s="24">
        <v>150</v>
      </c>
      <c r="D279" s="24">
        <v>0</v>
      </c>
      <c r="E279" s="25">
        <f t="shared" si="20"/>
        <v>150</v>
      </c>
    </row>
    <row r="280" spans="1:6" ht="25.5" customHeight="1" thickBot="1" x14ac:dyDescent="0.3">
      <c r="A280" s="26" t="s">
        <v>252</v>
      </c>
      <c r="B280" s="64"/>
      <c r="C280" s="141">
        <v>0</v>
      </c>
      <c r="D280" s="141">
        <v>0</v>
      </c>
      <c r="E280" s="29">
        <f t="shared" si="20"/>
        <v>0</v>
      </c>
    </row>
    <row r="281" spans="1:6" ht="15.75" customHeight="1" thickBot="1" x14ac:dyDescent="0.3">
      <c r="A281" s="76" t="s">
        <v>208</v>
      </c>
      <c r="B281" s="70"/>
      <c r="C281" s="60">
        <f>SUM(C283:C283)</f>
        <v>900</v>
      </c>
      <c r="D281" s="60">
        <f>SUM(D283)</f>
        <v>0</v>
      </c>
      <c r="E281" s="61">
        <f t="shared" si="20"/>
        <v>900</v>
      </c>
      <c r="F281" s="34"/>
    </row>
    <row r="282" spans="1:6" ht="14.25" customHeight="1" x14ac:dyDescent="0.25">
      <c r="A282" s="77" t="s">
        <v>27</v>
      </c>
      <c r="B282" s="67"/>
      <c r="C282" s="20"/>
      <c r="D282" s="20"/>
      <c r="E282" s="21"/>
    </row>
    <row r="283" spans="1:6" ht="15" customHeight="1" thickBot="1" x14ac:dyDescent="0.3">
      <c r="A283" s="75" t="s">
        <v>219</v>
      </c>
      <c r="B283" s="64"/>
      <c r="C283" s="28">
        <v>900</v>
      </c>
      <c r="D283" s="28">
        <v>0</v>
      </c>
      <c r="E283" s="29">
        <f>SUM(C283:D283)</f>
        <v>900</v>
      </c>
    </row>
    <row r="284" spans="1:6" ht="16.350000000000001" customHeight="1" thickBot="1" x14ac:dyDescent="0.3">
      <c r="A284" s="76" t="s">
        <v>210</v>
      </c>
      <c r="B284" s="70"/>
      <c r="C284" s="60">
        <f>SUM(C286:C286)</f>
        <v>23254</v>
      </c>
      <c r="D284" s="60">
        <f>SUM(D286)</f>
        <v>-8108.52</v>
      </c>
      <c r="E284" s="61">
        <f>SUM(C284:D284)</f>
        <v>15145.48</v>
      </c>
      <c r="F284" s="34"/>
    </row>
    <row r="285" spans="1:6" ht="14.25" customHeight="1" x14ac:dyDescent="0.25">
      <c r="A285" s="77" t="s">
        <v>27</v>
      </c>
      <c r="B285" s="67"/>
      <c r="C285" s="20"/>
      <c r="D285" s="20"/>
      <c r="E285" s="21"/>
    </row>
    <row r="286" spans="1:6" ht="18" customHeight="1" thickBot="1" x14ac:dyDescent="0.3">
      <c r="A286" s="75" t="s">
        <v>219</v>
      </c>
      <c r="B286" s="64"/>
      <c r="C286" s="28">
        <v>23254</v>
      </c>
      <c r="D286" s="28">
        <f>-5210.92-2944+46.4</f>
        <v>-8108.52</v>
      </c>
      <c r="E286" s="29">
        <f>SUM(C286:D286)</f>
        <v>15145.48</v>
      </c>
    </row>
    <row r="287" spans="1:6" ht="15" customHeight="1" thickBot="1" x14ac:dyDescent="0.3">
      <c r="A287" s="98" t="s">
        <v>212</v>
      </c>
      <c r="B287" s="70"/>
      <c r="C287" s="60">
        <f>SUM(C289:C290)</f>
        <v>900</v>
      </c>
      <c r="D287" s="60">
        <f>SUM(D289:D290)</f>
        <v>0</v>
      </c>
      <c r="E287" s="61">
        <f>SUM(C287:D287)</f>
        <v>900</v>
      </c>
      <c r="F287" s="34"/>
    </row>
    <row r="288" spans="1:6" ht="15" customHeight="1" x14ac:dyDescent="0.25">
      <c r="A288" s="77" t="s">
        <v>27</v>
      </c>
      <c r="B288" s="67"/>
      <c r="C288" s="20"/>
      <c r="D288" s="20"/>
      <c r="E288" s="21"/>
    </row>
    <row r="289" spans="1:6" ht="15" customHeight="1" x14ac:dyDescent="0.25">
      <c r="A289" s="74" t="s">
        <v>219</v>
      </c>
      <c r="B289" s="69"/>
      <c r="C289" s="24">
        <v>0</v>
      </c>
      <c r="D289" s="24">
        <v>0</v>
      </c>
      <c r="E289" s="25">
        <f t="shared" ref="E289:E292" si="21">SUM(C289:D289)</f>
        <v>0</v>
      </c>
    </row>
    <row r="290" spans="1:6" ht="27.75" customHeight="1" thickBot="1" x14ac:dyDescent="0.3">
      <c r="A290" s="95" t="s">
        <v>253</v>
      </c>
      <c r="B290" s="73" t="s">
        <v>36</v>
      </c>
      <c r="C290" s="24">
        <v>900</v>
      </c>
      <c r="D290" s="24">
        <v>0</v>
      </c>
      <c r="E290" s="25">
        <f t="shared" si="21"/>
        <v>900</v>
      </c>
    </row>
    <row r="291" spans="1:6" ht="15" customHeight="1" thickBot="1" x14ac:dyDescent="0.3">
      <c r="A291" s="100" t="s">
        <v>254</v>
      </c>
      <c r="B291" s="101"/>
      <c r="C291" s="102">
        <f>SUM(C219+C222+C227+C237+C242+C246+C250+C254+C262+C266+C272+C281+C284+C287)</f>
        <v>532078.65</v>
      </c>
      <c r="D291" s="102">
        <f>SUM(D219+D222+D227+D237+D242+D246+D250+D254+D262+D266+D272+D281+D284+D287)</f>
        <v>-4611.49</v>
      </c>
      <c r="E291" s="103">
        <f t="shared" si="21"/>
        <v>527467.16</v>
      </c>
      <c r="F291" s="34"/>
    </row>
    <row r="292" spans="1:6" ht="15" customHeight="1" thickBot="1" x14ac:dyDescent="0.3">
      <c r="A292" s="122" t="s">
        <v>255</v>
      </c>
      <c r="B292" s="123"/>
      <c r="C292" s="102">
        <f>C216+C291</f>
        <v>2085807.56</v>
      </c>
      <c r="D292" s="102">
        <f>SUM(D216+D291)</f>
        <v>1148.4700000000012</v>
      </c>
      <c r="E292" s="103">
        <f t="shared" si="21"/>
        <v>2086956.03</v>
      </c>
      <c r="F292" s="34"/>
    </row>
    <row r="293" spans="1:6" ht="12" customHeight="1" thickBot="1" x14ac:dyDescent="0.3">
      <c r="A293" s="124"/>
      <c r="B293" s="125"/>
      <c r="C293" s="126"/>
      <c r="D293" s="126"/>
      <c r="E293" s="38"/>
    </row>
    <row r="294" spans="1:6" ht="15.75" customHeight="1" thickBot="1" x14ac:dyDescent="0.3">
      <c r="A294" s="39" t="s">
        <v>256</v>
      </c>
      <c r="B294" s="127"/>
      <c r="C294" s="41"/>
      <c r="D294" s="41"/>
      <c r="E294" s="42"/>
    </row>
    <row r="295" spans="1:6" ht="15" customHeight="1" x14ac:dyDescent="0.25">
      <c r="A295" s="18" t="s">
        <v>257</v>
      </c>
      <c r="B295" s="67"/>
      <c r="C295" s="20">
        <v>12000</v>
      </c>
      <c r="D295" s="20">
        <v>0</v>
      </c>
      <c r="E295" s="21">
        <f t="shared" ref="E295:E303" si="22">SUM(C295:D295)</f>
        <v>12000</v>
      </c>
    </row>
    <row r="296" spans="1:6" ht="26.25" customHeight="1" x14ac:dyDescent="0.25">
      <c r="A296" s="22" t="s">
        <v>258</v>
      </c>
      <c r="B296" s="69"/>
      <c r="C296" s="24">
        <v>0</v>
      </c>
      <c r="D296" s="24">
        <v>0</v>
      </c>
      <c r="E296" s="25">
        <f t="shared" si="22"/>
        <v>0</v>
      </c>
    </row>
    <row r="297" spans="1:6" ht="17.25" customHeight="1" x14ac:dyDescent="0.25">
      <c r="A297" s="22" t="s">
        <v>259</v>
      </c>
      <c r="B297" s="69"/>
      <c r="C297" s="24">
        <v>0</v>
      </c>
      <c r="D297" s="24">
        <v>0</v>
      </c>
      <c r="E297" s="25">
        <f t="shared" si="22"/>
        <v>0</v>
      </c>
    </row>
    <row r="298" spans="1:6" ht="15" customHeight="1" x14ac:dyDescent="0.25">
      <c r="A298" s="22" t="s">
        <v>260</v>
      </c>
      <c r="B298" s="69"/>
      <c r="C298" s="24">
        <v>2859</v>
      </c>
      <c r="D298" s="24">
        <v>0</v>
      </c>
      <c r="E298" s="25">
        <f t="shared" si="22"/>
        <v>2859</v>
      </c>
    </row>
    <row r="299" spans="1:6" ht="15" customHeight="1" x14ac:dyDescent="0.25">
      <c r="A299" s="22" t="s">
        <v>261</v>
      </c>
      <c r="B299" s="69"/>
      <c r="C299" s="24">
        <v>0</v>
      </c>
      <c r="D299" s="24">
        <v>0</v>
      </c>
      <c r="E299" s="25">
        <f t="shared" si="22"/>
        <v>0</v>
      </c>
    </row>
    <row r="300" spans="1:6" ht="15" customHeight="1" x14ac:dyDescent="0.25">
      <c r="A300" s="22" t="s">
        <v>262</v>
      </c>
      <c r="B300" s="69"/>
      <c r="C300" s="24">
        <v>0</v>
      </c>
      <c r="D300" s="24">
        <v>0</v>
      </c>
      <c r="E300" s="25">
        <f t="shared" si="22"/>
        <v>0</v>
      </c>
    </row>
    <row r="301" spans="1:6" ht="15" customHeight="1" thickBot="1" x14ac:dyDescent="0.3">
      <c r="A301" s="26" t="s">
        <v>263</v>
      </c>
      <c r="B301" s="64"/>
      <c r="C301" s="28">
        <v>40563.1</v>
      </c>
      <c r="D301" s="28">
        <v>0</v>
      </c>
      <c r="E301" s="29">
        <f t="shared" si="22"/>
        <v>40563.1</v>
      </c>
    </row>
    <row r="302" spans="1:6" ht="18.75" customHeight="1" thickBot="1" x14ac:dyDescent="0.3">
      <c r="A302" s="39" t="s">
        <v>264</v>
      </c>
      <c r="B302" s="128"/>
      <c r="C302" s="48">
        <f t="shared" ref="C302" si="23">SUM(C295:C301)</f>
        <v>55422.1</v>
      </c>
      <c r="D302" s="48">
        <f>SUM(D295:D301)</f>
        <v>0</v>
      </c>
      <c r="E302" s="49">
        <f t="shared" si="22"/>
        <v>55422.1</v>
      </c>
      <c r="F302" s="34"/>
    </row>
    <row r="303" spans="1:6" ht="18.75" customHeight="1" thickBot="1" x14ac:dyDescent="0.3">
      <c r="A303" s="50" t="s">
        <v>265</v>
      </c>
      <c r="B303" s="129"/>
      <c r="C303" s="52">
        <f>C292+C302</f>
        <v>2141229.66</v>
      </c>
      <c r="D303" s="52">
        <f>SUM(D292+D302)</f>
        <v>1148.4700000000012</v>
      </c>
      <c r="E303" s="53">
        <f t="shared" si="22"/>
        <v>2142378.1300000004</v>
      </c>
      <c r="F303" s="34"/>
    </row>
    <row r="304" spans="1:6" ht="12.75" customHeight="1" thickBot="1" x14ac:dyDescent="0.3">
      <c r="A304" s="142"/>
      <c r="B304" s="143"/>
      <c r="C304" s="144"/>
      <c r="D304" s="144"/>
      <c r="E304" s="107"/>
    </row>
    <row r="305" spans="1:5" ht="30.75" thickBot="1" x14ac:dyDescent="0.3">
      <c r="A305" s="39" t="s">
        <v>266</v>
      </c>
      <c r="B305" s="127"/>
      <c r="C305" s="41"/>
      <c r="D305" s="41"/>
      <c r="E305" s="42"/>
    </row>
    <row r="306" spans="1:5" ht="16.5" customHeight="1" thickBot="1" x14ac:dyDescent="0.3">
      <c r="A306" s="131" t="s">
        <v>267</v>
      </c>
      <c r="B306" s="132"/>
      <c r="C306" s="133">
        <v>0</v>
      </c>
      <c r="D306" s="133">
        <v>0</v>
      </c>
      <c r="E306" s="134">
        <f>SUM(C306:D306)</f>
        <v>0</v>
      </c>
    </row>
    <row r="307" spans="1:5" ht="30.75" thickBot="1" x14ac:dyDescent="0.3">
      <c r="A307" s="130" t="s">
        <v>268</v>
      </c>
      <c r="B307" s="135"/>
      <c r="C307" s="136">
        <f>SUM(C306)</f>
        <v>0</v>
      </c>
      <c r="D307" s="136">
        <f>SUM(D306)</f>
        <v>0</v>
      </c>
      <c r="E307" s="137">
        <f>SUM(C307:D307)</f>
        <v>0</v>
      </c>
    </row>
    <row r="308" spans="1:5" ht="9" customHeight="1" x14ac:dyDescent="0.25"/>
    <row r="309" spans="1:5" ht="11.25" customHeight="1" x14ac:dyDescent="0.25">
      <c r="A309" s="138"/>
      <c r="B309" s="138"/>
      <c r="C309" s="138"/>
      <c r="D309" s="138"/>
      <c r="E309" s="138"/>
    </row>
    <row r="310" spans="1:5" hidden="1" x14ac:dyDescent="0.25">
      <c r="A310" s="138"/>
      <c r="B310" s="138"/>
      <c r="C310" s="138"/>
      <c r="D310" s="138"/>
      <c r="E310" s="138"/>
    </row>
  </sheetData>
  <sheetProtection algorithmName="SHA-512" hashValue="4KH1CvsBDv+qKvkGQW8PJvkGQDEkb3G3E3afZoHHBLQDSzgYD5cOlnSRC1eB1XIycu+kOmtWL15nNF5f6ulYBw==" saltValue="sfJ/BVT/ZE+DmDgCIOaIu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upraveného rozpočtu pro rok 2024 po RO RM č. 1 - 25 
&amp;"-,Obyčejné"Zpracovala: Mgr. Andrea Oháňková, FO
&amp;RStrana &amp;P
celkem 15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rozp. r. 2024 a RO RM 1 - 25</vt:lpstr>
      <vt:lpstr>'ZU rozp. r. 2024 a RO RM 1 - 25'!Názvy_tisku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2024-02-20T06:59:45Z</cp:lastPrinted>
  <dcterms:created xsi:type="dcterms:W3CDTF">2024-01-31T13:47:41Z</dcterms:created>
  <dcterms:modified xsi:type="dcterms:W3CDTF">2024-02-21T11:50:00Z</dcterms:modified>
</cp:coreProperties>
</file>